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12435" activeTab="1"/>
  </bookViews>
  <sheets>
    <sheet name="aziende" sheetId="1" r:id="rId1"/>
    <sheet name="altri-riepilogo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6" i="1" l="1"/>
  <c r="D25" i="2"/>
  <c r="D17" i="1"/>
  <c r="F60" i="1" s="1"/>
  <c r="D12" i="1"/>
  <c r="D7" i="1"/>
  <c r="D7" i="2"/>
  <c r="N57" i="2"/>
  <c r="F9" i="2" l="1"/>
  <c r="F27" i="2" l="1"/>
  <c r="G37" i="2" s="1"/>
  <c r="G18" i="2"/>
  <c r="L71" i="1"/>
  <c r="L70" i="1"/>
  <c r="L72" i="1" s="1"/>
  <c r="I70" i="1"/>
  <c r="C71" i="1"/>
  <c r="F71" i="1" s="1"/>
  <c r="I71" i="1" s="1"/>
  <c r="P60" i="1"/>
  <c r="P62" i="1" s="1"/>
  <c r="F54" i="1"/>
  <c r="P54" i="1" s="1"/>
  <c r="P56" i="1" s="1"/>
  <c r="F36" i="1"/>
  <c r="G45" i="1" s="1"/>
  <c r="K45" i="1" s="1"/>
  <c r="F23" i="1"/>
  <c r="I72" i="1" l="1"/>
  <c r="N72" i="1" s="1"/>
  <c r="P73" i="1" s="1"/>
  <c r="G32" i="2"/>
  <c r="N32" i="2" s="1"/>
  <c r="G36" i="2"/>
  <c r="K36" i="2" s="1"/>
  <c r="G13" i="2"/>
  <c r="K13" i="2" s="1"/>
  <c r="G17" i="2"/>
  <c r="N17" i="2" s="1"/>
  <c r="N18" i="2"/>
  <c r="K18" i="2"/>
  <c r="N37" i="2"/>
  <c r="K37" i="2"/>
  <c r="G12" i="2"/>
  <c r="G11" i="2"/>
  <c r="G15" i="2"/>
  <c r="G30" i="2"/>
  <c r="G34" i="2"/>
  <c r="G16" i="2"/>
  <c r="G31" i="2"/>
  <c r="G35" i="2"/>
  <c r="G14" i="2"/>
  <c r="G33" i="2"/>
  <c r="N45" i="1"/>
  <c r="G44" i="1"/>
  <c r="N44" i="1" s="1"/>
  <c r="G43" i="1"/>
  <c r="G42" i="1"/>
  <c r="K42" i="1" s="1"/>
  <c r="G41" i="1"/>
  <c r="G40" i="1"/>
  <c r="N40" i="1" s="1"/>
  <c r="G39" i="1"/>
  <c r="K39" i="1" s="1"/>
  <c r="G33" i="1"/>
  <c r="N33" i="1" s="1"/>
  <c r="G32" i="1"/>
  <c r="K32" i="1" s="1"/>
  <c r="G31" i="1"/>
  <c r="G30" i="1"/>
  <c r="G29" i="1"/>
  <c r="G28" i="1"/>
  <c r="K28" i="1" s="1"/>
  <c r="G27" i="1"/>
  <c r="G26" i="1"/>
  <c r="K32" i="2" l="1"/>
  <c r="N36" i="2"/>
  <c r="K17" i="2"/>
  <c r="N13" i="2"/>
  <c r="N14" i="2"/>
  <c r="K14" i="2"/>
  <c r="N12" i="2"/>
  <c r="K12" i="2"/>
  <c r="N35" i="2"/>
  <c r="K35" i="2"/>
  <c r="K34" i="2"/>
  <c r="N34" i="2"/>
  <c r="N31" i="2"/>
  <c r="K31" i="2"/>
  <c r="K30" i="2"/>
  <c r="N30" i="2"/>
  <c r="K33" i="2"/>
  <c r="N33" i="2"/>
  <c r="N16" i="2"/>
  <c r="K16" i="2"/>
  <c r="K15" i="2"/>
  <c r="N15" i="2"/>
  <c r="K11" i="2"/>
  <c r="N11" i="2"/>
  <c r="N30" i="1"/>
  <c r="N39" i="1"/>
  <c r="N26" i="1"/>
  <c r="K29" i="1"/>
  <c r="N29" i="1"/>
  <c r="K31" i="1"/>
  <c r="N31" i="1"/>
  <c r="K41" i="1"/>
  <c r="N41" i="1"/>
  <c r="K27" i="1"/>
  <c r="N27" i="1"/>
  <c r="N43" i="1"/>
  <c r="K43" i="1"/>
  <c r="K26" i="1"/>
  <c r="N28" i="1"/>
  <c r="K30" i="1"/>
  <c r="N32" i="1"/>
  <c r="K33" i="1"/>
  <c r="K40" i="1"/>
  <c r="N42" i="1"/>
  <c r="K44" i="1"/>
  <c r="G46" i="1"/>
  <c r="N19" i="2" l="1"/>
  <c r="N38" i="2"/>
  <c r="K19" i="2"/>
  <c r="K38" i="2"/>
  <c r="N34" i="1"/>
  <c r="K46" i="1"/>
  <c r="K47" i="1" s="1"/>
  <c r="N46" i="1"/>
  <c r="N47" i="1" s="1"/>
  <c r="K34" i="1"/>
  <c r="P38" i="2" l="1"/>
  <c r="P47" i="2" s="1"/>
  <c r="P19" i="2"/>
  <c r="P46" i="2" s="1"/>
  <c r="P47" i="1"/>
  <c r="P34" i="1"/>
  <c r="P49" i="1" s="1"/>
  <c r="P75" i="1" s="1"/>
  <c r="P45" i="2" l="1"/>
  <c r="P48" i="2" s="1"/>
  <c r="K50" i="2" s="1"/>
  <c r="P50" i="2" l="1"/>
  <c r="P52" i="2" l="1"/>
  <c r="P54" i="2" s="1"/>
  <c r="I58" i="2" s="1"/>
  <c r="K52" i="2"/>
  <c r="M58" i="2" l="1"/>
  <c r="P58" i="2" s="1"/>
  <c r="P59" i="2" s="1"/>
</calcChain>
</file>

<file path=xl/sharedStrings.xml><?xml version="1.0" encoding="utf-8"?>
<sst xmlns="http://schemas.openxmlformats.org/spreadsheetml/2006/main" count="138" uniqueCount="77">
  <si>
    <t>scaglioni</t>
  </si>
  <si>
    <t>minimo</t>
  </si>
  <si>
    <t>massimo</t>
  </si>
  <si>
    <t>da</t>
  </si>
  <si>
    <t>a</t>
  </si>
  <si>
    <t>scaglione</t>
  </si>
  <si>
    <t>% min</t>
  </si>
  <si>
    <t>% max</t>
  </si>
  <si>
    <t>oltre</t>
  </si>
  <si>
    <t>Comma 1 lett. b)</t>
    <phoneticPr fontId="0" type="noConversion"/>
  </si>
  <si>
    <t>medio</t>
  </si>
  <si>
    <t>AZIENDE GESTITE</t>
  </si>
  <si>
    <t>AZIENDE IN GESTIONE A TERZI</t>
  </si>
  <si>
    <t>Totale 1.b</t>
  </si>
  <si>
    <t>Totale 1.a</t>
  </si>
  <si>
    <r>
      <t xml:space="preserve">B. Calcolo sui ricavi </t>
    </r>
    <r>
      <rPr>
        <b/>
        <u/>
        <sz val="10"/>
        <color indexed="8"/>
        <rFont val="Calibri"/>
        <family val="2"/>
      </rPr>
      <t xml:space="preserve"> </t>
    </r>
  </si>
  <si>
    <t>Percentuale</t>
  </si>
  <si>
    <t>Compenso</t>
  </si>
  <si>
    <t xml:space="preserve">B. Totale compenso sui ricavi </t>
  </si>
  <si>
    <r>
      <t xml:space="preserve">C. Calcolo sugli utili netti </t>
    </r>
    <r>
      <rPr>
        <b/>
        <u/>
        <sz val="10"/>
        <color indexed="8"/>
        <rFont val="Calibri"/>
        <family val="2"/>
      </rPr>
      <t xml:space="preserve"> </t>
    </r>
  </si>
  <si>
    <t>Totale utili netti  ( tratti dal bilancio  )</t>
  </si>
  <si>
    <t xml:space="preserve">C. Totale compenso sugli utili netti </t>
  </si>
  <si>
    <t>Valore passivo</t>
  </si>
  <si>
    <t xml:space="preserve">Totale </t>
  </si>
  <si>
    <t>Totale compenso sul passivo</t>
  </si>
  <si>
    <t>Valore</t>
  </si>
  <si>
    <t>IMMOBILI</t>
  </si>
  <si>
    <t>ALTRI BENI</t>
  </si>
  <si>
    <t xml:space="preserve">Riepilogo </t>
  </si>
  <si>
    <t xml:space="preserve">Rimborso spese generali art.3 co.8 </t>
  </si>
  <si>
    <t>( calcolato sul totale compenso )</t>
  </si>
  <si>
    <t>E.Art.3 co.1 lett.c  IMMOBILI - Calcolo ( se non già ricompresi nelle aziende in base all'art.1 co.6 )</t>
  </si>
  <si>
    <t>F. Art.3 co.1 lett.d  ALTRI BENI - Calcolo ( se non già ricompresi nelle aziende in base all'art.1 co.6 )</t>
  </si>
  <si>
    <t>Valore ( co.1 lett.d):</t>
  </si>
  <si>
    <t>Totale ricavi lordi  ( Valore della produzione )</t>
  </si>
  <si>
    <t>% applicata sul totale</t>
  </si>
  <si>
    <t xml:space="preserve">1.Totale compenso </t>
  </si>
  <si>
    <t>2. Totale con maggiorazione/riduzione  eventuale art.4</t>
  </si>
  <si>
    <t>4.Totale dopo maggiorazioni/riduzioni</t>
  </si>
  <si>
    <t>5.Totale comprese spese generali</t>
  </si>
  <si>
    <t>Valore immobile ( co.1 lett.c):</t>
  </si>
  <si>
    <t>Valore ( co.2 ):</t>
  </si>
  <si>
    <t>E. Totale compenso su immobili</t>
  </si>
  <si>
    <t>Valore altri beni ( co.1 lett.d):</t>
  </si>
  <si>
    <t>Frutti altri beni</t>
  </si>
  <si>
    <t>F. Totale compenso su altri beni</t>
  </si>
  <si>
    <t>Frutti ( vendita azienda o rami az.)*</t>
  </si>
  <si>
    <t>* da computare se non costituiscono ricavi tipici rientranti nel successivo punto B</t>
  </si>
  <si>
    <t>Valore complesso azienda x ( co.1 lett.a):</t>
  </si>
  <si>
    <r>
      <t xml:space="preserve">A. Totale compenso sul valore del complesso aziendale </t>
    </r>
    <r>
      <rPr>
        <sz val="11"/>
        <color theme="1"/>
        <rFont val="Calibri"/>
        <family val="2"/>
        <scheme val="minor"/>
      </rPr>
      <t>( in questo esempio viene commisurato all'ipotesi di gestione diretta lett.a))</t>
    </r>
  </si>
  <si>
    <t>Frutti immobile ( fitti etc. lett.d)</t>
  </si>
  <si>
    <t>Valore ( comma 2 )</t>
  </si>
  <si>
    <t>Totale</t>
  </si>
  <si>
    <t>Ricavi ( hp di durata 2 anni  co.4):</t>
  </si>
  <si>
    <t>Utili netti (hp di durata 2 anni co.4) :</t>
  </si>
  <si>
    <t>Anno 1</t>
  </si>
  <si>
    <t>Anno 2</t>
  </si>
  <si>
    <t>Azienda X</t>
  </si>
  <si>
    <t>Totale compenso sull'azienda X</t>
  </si>
  <si>
    <t>comma 1 lett. a) - Valore  complesso e frutti</t>
  </si>
  <si>
    <r>
      <t xml:space="preserve">A. Calcolo sul valore del complesso aziendale  e dei frutti </t>
    </r>
    <r>
      <rPr>
        <b/>
        <u/>
        <sz val="10"/>
        <color indexed="8"/>
        <rFont val="Calibri"/>
        <family val="2"/>
      </rPr>
      <t xml:space="preserve"> ( considerare solo il valore corrispondente all'ipotesi considerata : azienda gestita o non )</t>
    </r>
  </si>
  <si>
    <t>Calcolo compenso amministratori giudiziari ( basato su  DPR 25 set. 2015) - parte 1/2 aziende</t>
  </si>
  <si>
    <t xml:space="preserve">Art.3  AZIENDE </t>
  </si>
  <si>
    <t>Totale 1 + Maggiorazione =</t>
  </si>
  <si>
    <t>Totale 2 + Maggiorazione =</t>
  </si>
  <si>
    <t>Calcolo su medio</t>
  </si>
  <si>
    <t>Aziende ( A.Valore compl. Az. e frutti+ B.Ricavi+ C.Utili+ D.Verifica passivo )</t>
  </si>
  <si>
    <t>Immobili ( E.Valore immobili e frutti )</t>
  </si>
  <si>
    <t>Altri beni ( F.Valore altri beni  e frutti )</t>
  </si>
  <si>
    <t>Calcolo compenso amministratori giudiziari ( basato su  DPR 25 set. 2015) - parte 2/2 immobili,altri,beni,riepilogo )</t>
  </si>
  <si>
    <t>&lt;--Inserire qui il valore</t>
  </si>
  <si>
    <t>Ammontare passivo ( co.3 )</t>
  </si>
  <si>
    <t>D. Art.1 co.3 - Calcolo compenso sul passivo dell'azienda X</t>
  </si>
  <si>
    <t>Ripetere il calcolo per ogni altro bene immobile o altro ( Copiare con "seleziona tutto" l'intera pagina fino alla riga prima del riepilogo in nuovo sottofoglio 3,4,etc , e poi riepilogare qui sul foglio 2/2 i totali aggregati )</t>
  </si>
  <si>
    <t>Ripetere il calcolo per ogni azienda ( Copiare con "seleziona tutto" l'intera pagina in nuovo sottofoglio 3,4,etc , e poi riepilogare qui sul foglio 1/2 i totali aggregati )</t>
  </si>
  <si>
    <t>inserire qui-&gt;</t>
  </si>
  <si>
    <t>3.Totale con maggioraz.in caso di incarico collegiale art.5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</si>
</sst>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0.0000%"/>
    <numFmt numFmtId="165" formatCode="#,##0.0000"/>
    <numFmt numFmtId="166" formatCode="_-[$€-410]\ * #,##0.00_-;\-[$€-410]\ * #,##0.00_-;_-[$€-410]\ * &quot;-&quot;??_-;_-@_-"/>
  </numFmts>
  <fonts count="28" x14ac:knownFonts="1">
    <font>
      <sz val="11"/>
      <color theme="1"/>
      <name val="Calibri"/>
      <family val="2"/>
      <scheme val="minor"/>
    </font>
    <font>
      <b/>
      <sz val="24"/>
      <color indexed="8"/>
      <name val="Calibri"/>
      <family val="2"/>
    </font>
    <font>
      <b/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12"/>
      <color indexed="8"/>
      <name val="Calibri"/>
      <family val="2"/>
    </font>
    <font>
      <b/>
      <u/>
      <sz val="11"/>
      <color theme="1"/>
      <name val="Calibri"/>
      <family val="2"/>
      <scheme val="minor"/>
    </font>
    <font>
      <b/>
      <u/>
      <sz val="16"/>
      <color indexed="8"/>
      <name val="Calibri"/>
      <family val="2"/>
    </font>
    <font>
      <b/>
      <sz val="16"/>
      <color indexed="8"/>
      <name val="Calibri"/>
      <family val="2"/>
    </font>
    <font>
      <b/>
      <u/>
      <sz val="10"/>
      <color indexed="8"/>
      <name val="Calibri"/>
      <family val="2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indexed="8"/>
      <name val="Calibri"/>
      <family val="2"/>
    </font>
    <font>
      <u val="singleAccounting"/>
      <sz val="11"/>
      <color indexed="8"/>
      <name val="Calibri"/>
      <family val="2"/>
    </font>
    <font>
      <b/>
      <u/>
      <sz val="12"/>
      <color theme="1"/>
      <name val="Calibri"/>
      <family val="2"/>
      <scheme val="minor"/>
    </font>
    <font>
      <b/>
      <sz val="18"/>
      <color indexed="8"/>
      <name val="Calibri"/>
      <family val="2"/>
    </font>
    <font>
      <i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b/>
      <sz val="14"/>
      <name val="Calibri"/>
      <family val="2"/>
    </font>
    <font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name val="Calibri"/>
      <family val="2"/>
    </font>
    <font>
      <b/>
      <i/>
      <sz val="14"/>
      <color indexed="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00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1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70">
    <xf numFmtId="0" fontId="0" fillId="0" borderId="0" xfId="0"/>
    <xf numFmtId="0" fontId="0" fillId="0" borderId="3" xfId="0" applyBorder="1" applyAlignment="1">
      <alignment vertical="center"/>
    </xf>
    <xf numFmtId="4" fontId="0" fillId="0" borderId="0" xfId="0" applyNumberForma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164" fontId="0" fillId="0" borderId="0" xfId="0" applyNumberFormat="1" applyFill="1" applyBorder="1" applyAlignment="1">
      <alignment vertical="center"/>
    </xf>
    <xf numFmtId="0" fontId="2" fillId="0" borderId="0" xfId="0" applyFont="1"/>
    <xf numFmtId="3" fontId="0" fillId="2" borderId="4" xfId="0" applyNumberFormat="1" applyFill="1" applyBorder="1" applyAlignment="1" applyProtection="1">
      <alignment vertical="center"/>
      <protection locked="0"/>
    </xf>
    <xf numFmtId="165" fontId="0" fillId="0" borderId="0" xfId="0" applyNumberFormat="1"/>
    <xf numFmtId="4" fontId="0" fillId="0" borderId="0" xfId="0" applyNumberFormat="1"/>
    <xf numFmtId="165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4" fontId="0" fillId="0" borderId="0" xfId="0" applyNumberFormat="1" applyAlignment="1">
      <alignment horizontal="center"/>
    </xf>
    <xf numFmtId="0" fontId="0" fillId="0" borderId="0" xfId="0" applyFill="1"/>
    <xf numFmtId="166" fontId="5" fillId="0" borderId="4" xfId="0" applyNumberFormat="1" applyFont="1" applyBorder="1" applyAlignment="1">
      <alignment vertical="center"/>
    </xf>
    <xf numFmtId="166" fontId="5" fillId="0" borderId="4" xfId="0" applyNumberFormat="1" applyFont="1" applyBorder="1" applyAlignment="1">
      <alignment horizontal="center" vertical="center"/>
    </xf>
    <xf numFmtId="43" fontId="0" fillId="0" borderId="0" xfId="1" applyFont="1"/>
    <xf numFmtId="0" fontId="1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/>
    <xf numFmtId="43" fontId="4" fillId="0" borderId="0" xfId="1" applyFont="1"/>
    <xf numFmtId="165" fontId="4" fillId="0" borderId="0" xfId="0" applyNumberFormat="1" applyFont="1" applyAlignment="1">
      <alignment horizontal="center"/>
    </xf>
    <xf numFmtId="43" fontId="4" fillId="0" borderId="0" xfId="1" applyFont="1" applyAlignment="1">
      <alignment horizontal="center"/>
    </xf>
    <xf numFmtId="4" fontId="4" fillId="0" borderId="0" xfId="0" applyNumberFormat="1" applyFont="1" applyBorder="1"/>
    <xf numFmtId="4" fontId="0" fillId="0" borderId="5" xfId="0" applyNumberFormat="1" applyBorder="1"/>
    <xf numFmtId="0" fontId="0" fillId="0" borderId="5" xfId="0" applyBorder="1"/>
    <xf numFmtId="43" fontId="0" fillId="0" borderId="5" xfId="1" applyFont="1" applyBorder="1"/>
    <xf numFmtId="0" fontId="7" fillId="0" borderId="0" xfId="0" applyFont="1"/>
    <xf numFmtId="43" fontId="1" fillId="0" borderId="0" xfId="1" applyFont="1" applyBorder="1" applyAlignment="1">
      <alignment horizontal="center"/>
    </xf>
    <xf numFmtId="10" fontId="0" fillId="0" borderId="0" xfId="0" applyNumberFormat="1"/>
    <xf numFmtId="164" fontId="4" fillId="0" borderId="0" xfId="0" applyNumberFormat="1" applyFont="1" applyAlignment="1">
      <alignment horizontal="center"/>
    </xf>
    <xf numFmtId="164" fontId="4" fillId="0" borderId="0" xfId="0" applyNumberFormat="1" applyFont="1"/>
    <xf numFmtId="43" fontId="4" fillId="3" borderId="0" xfId="1" applyFont="1" applyFill="1"/>
    <xf numFmtId="0" fontId="8" fillId="0" borderId="0" xfId="0" applyFont="1" applyBorder="1" applyAlignment="1">
      <alignment horizontal="left" vertical="top"/>
    </xf>
    <xf numFmtId="0" fontId="9" fillId="0" borderId="0" xfId="0" applyFont="1" applyBorder="1" applyAlignment="1">
      <alignment horizontal="left" vertical="top"/>
    </xf>
    <xf numFmtId="0" fontId="4" fillId="0" borderId="0" xfId="0" applyFont="1" applyAlignment="1">
      <alignment horizontal="left"/>
    </xf>
    <xf numFmtId="4" fontId="4" fillId="0" borderId="0" xfId="0" applyNumberFormat="1" applyFont="1" applyAlignment="1">
      <alignment horizontal="center"/>
    </xf>
    <xf numFmtId="0" fontId="0" fillId="0" borderId="4" xfId="0" applyBorder="1"/>
    <xf numFmtId="10" fontId="0" fillId="0" borderId="0" xfId="0" applyNumberFormat="1" applyAlignment="1">
      <alignment horizontal="center"/>
    </xf>
    <xf numFmtId="0" fontId="0" fillId="0" borderId="0" xfId="0" applyBorder="1"/>
    <xf numFmtId="10" fontId="5" fillId="0" borderId="4" xfId="0" applyNumberFormat="1" applyFont="1" applyBorder="1" applyAlignment="1">
      <alignment horizontal="center" vertical="center"/>
    </xf>
    <xf numFmtId="164" fontId="5" fillId="0" borderId="0" xfId="0" applyNumberFormat="1" applyFont="1"/>
    <xf numFmtId="4" fontId="5" fillId="0" borderId="0" xfId="0" applyNumberFormat="1" applyFont="1"/>
    <xf numFmtId="0" fontId="5" fillId="0" borderId="0" xfId="0" applyFont="1"/>
    <xf numFmtId="164" fontId="5" fillId="0" borderId="5" xfId="0" applyNumberFormat="1" applyFont="1" applyBorder="1"/>
    <xf numFmtId="4" fontId="5" fillId="0" borderId="5" xfId="0" applyNumberFormat="1" applyFont="1" applyBorder="1"/>
    <xf numFmtId="0" fontId="5" fillId="0" borderId="5" xfId="0" applyFont="1" applyBorder="1"/>
    <xf numFmtId="165" fontId="5" fillId="0" borderId="0" xfId="0" applyNumberFormat="1" applyFont="1" applyAlignment="1"/>
    <xf numFmtId="4" fontId="5" fillId="0" borderId="0" xfId="0" applyNumberFormat="1" applyFont="1" applyAlignment="1"/>
    <xf numFmtId="0" fontId="5" fillId="0" borderId="0" xfId="0" applyFont="1" applyAlignment="1"/>
    <xf numFmtId="164" fontId="5" fillId="0" borderId="0" xfId="0" applyNumberFormat="1" applyFont="1" applyAlignment="1"/>
    <xf numFmtId="164" fontId="5" fillId="0" borderId="5" xfId="0" applyNumberFormat="1" applyFont="1" applyBorder="1" applyAlignment="1"/>
    <xf numFmtId="4" fontId="5" fillId="0" borderId="5" xfId="0" applyNumberFormat="1" applyFont="1" applyBorder="1" applyAlignment="1"/>
    <xf numFmtId="0" fontId="5" fillId="0" borderId="5" xfId="0" applyFont="1" applyBorder="1" applyAlignment="1"/>
    <xf numFmtId="10" fontId="5" fillId="0" borderId="4" xfId="0" applyNumberFormat="1" applyFont="1" applyBorder="1" applyAlignment="1">
      <alignment horizontal="center"/>
    </xf>
    <xf numFmtId="43" fontId="0" fillId="3" borderId="0" xfId="0" applyNumberFormat="1" applyFill="1"/>
    <xf numFmtId="0" fontId="9" fillId="0" borderId="1" xfId="0" applyFont="1" applyBorder="1" applyAlignment="1">
      <alignment horizontal="left" vertical="top"/>
    </xf>
    <xf numFmtId="0" fontId="0" fillId="0" borderId="2" xfId="0" applyBorder="1"/>
    <xf numFmtId="43" fontId="4" fillId="0" borderId="4" xfId="1" applyFont="1" applyBorder="1"/>
    <xf numFmtId="43" fontId="12" fillId="0" borderId="6" xfId="1" applyFont="1" applyBorder="1" applyAlignment="1">
      <alignment horizontal="right"/>
    </xf>
    <xf numFmtId="2" fontId="4" fillId="0" borderId="0" xfId="0" applyNumberFormat="1" applyFont="1" applyAlignment="1">
      <alignment horizontal="right"/>
    </xf>
    <xf numFmtId="43" fontId="4" fillId="0" borderId="0" xfId="1" applyFont="1" applyAlignment="1">
      <alignment horizontal="right"/>
    </xf>
    <xf numFmtId="4" fontId="4" fillId="0" borderId="0" xfId="0" applyNumberFormat="1" applyFont="1" applyFill="1" applyAlignment="1">
      <alignment horizontal="center"/>
    </xf>
    <xf numFmtId="0" fontId="4" fillId="0" borderId="0" xfId="0" applyFont="1" applyFill="1" applyAlignment="1">
      <alignment horizontal="center"/>
    </xf>
    <xf numFmtId="4" fontId="13" fillId="0" borderId="0" xfId="0" applyNumberFormat="1" applyFont="1" applyAlignment="1"/>
    <xf numFmtId="43" fontId="5" fillId="0" borderId="0" xfId="1" applyFont="1"/>
    <xf numFmtId="43" fontId="5" fillId="0" borderId="5" xfId="1" applyFont="1" applyBorder="1"/>
    <xf numFmtId="43" fontId="12" fillId="0" borderId="4" xfId="1" applyFont="1" applyBorder="1"/>
    <xf numFmtId="0" fontId="15" fillId="0" borderId="0" xfId="0" applyFont="1" applyAlignment="1">
      <alignment horizontal="left"/>
    </xf>
    <xf numFmtId="164" fontId="4" fillId="4" borderId="0" xfId="0" applyNumberFormat="1" applyFont="1" applyFill="1" applyAlignment="1">
      <alignment horizontal="center"/>
    </xf>
    <xf numFmtId="0" fontId="4" fillId="4" borderId="0" xfId="0" applyFont="1" applyFill="1" applyAlignment="1">
      <alignment horizontal="center"/>
    </xf>
    <xf numFmtId="4" fontId="4" fillId="4" borderId="0" xfId="0" applyNumberFormat="1" applyFont="1" applyFill="1" applyBorder="1"/>
    <xf numFmtId="0" fontId="4" fillId="4" borderId="0" xfId="0" applyFont="1" applyFill="1"/>
    <xf numFmtId="43" fontId="4" fillId="4" borderId="0" xfId="1" applyFont="1" applyFill="1"/>
    <xf numFmtId="164" fontId="4" fillId="5" borderId="0" xfId="0" applyNumberFormat="1" applyFont="1" applyFill="1" applyAlignment="1">
      <alignment horizontal="center"/>
    </xf>
    <xf numFmtId="4" fontId="4" fillId="5" borderId="0" xfId="0" applyNumberFormat="1" applyFont="1" applyFill="1" applyBorder="1"/>
    <xf numFmtId="0" fontId="4" fillId="5" borderId="0" xfId="0" applyFont="1" applyFill="1"/>
    <xf numFmtId="164" fontId="4" fillId="5" borderId="0" xfId="0" applyNumberFormat="1" applyFont="1" applyFill="1"/>
    <xf numFmtId="43" fontId="4" fillId="5" borderId="0" xfId="1" applyFont="1" applyFill="1"/>
    <xf numFmtId="0" fontId="4" fillId="0" borderId="0" xfId="0" applyFont="1" applyAlignment="1">
      <alignment horizontal="center"/>
    </xf>
    <xf numFmtId="0" fontId="14" fillId="0" borderId="0" xfId="0" applyFont="1" applyFill="1"/>
    <xf numFmtId="0" fontId="0" fillId="0" borderId="0" xfId="1" applyNumberFormat="1" applyFont="1" applyFill="1"/>
    <xf numFmtId="0" fontId="14" fillId="4" borderId="7" xfId="0" applyFont="1" applyFill="1" applyBorder="1"/>
    <xf numFmtId="0" fontId="0" fillId="4" borderId="8" xfId="0" applyFill="1" applyBorder="1"/>
    <xf numFmtId="43" fontId="14" fillId="4" borderId="9" xfId="1" applyNumberFormat="1" applyFont="1" applyFill="1" applyBorder="1"/>
    <xf numFmtId="10" fontId="13" fillId="0" borderId="4" xfId="0" applyNumberFormat="1" applyFont="1" applyBorder="1" applyAlignment="1">
      <alignment horizontal="center"/>
    </xf>
    <xf numFmtId="43" fontId="12" fillId="0" borderId="0" xfId="1" applyFont="1" applyBorder="1" applyAlignment="1">
      <alignment horizontal="center"/>
    </xf>
    <xf numFmtId="0" fontId="8" fillId="0" borderId="10" xfId="0" applyFont="1" applyBorder="1" applyAlignment="1">
      <alignment horizontal="left" vertical="top"/>
    </xf>
    <xf numFmtId="0" fontId="1" fillId="0" borderId="11" xfId="0" applyFont="1" applyBorder="1" applyAlignment="1">
      <alignment horizontal="center"/>
    </xf>
    <xf numFmtId="0" fontId="0" fillId="0" borderId="11" xfId="0" applyBorder="1"/>
    <xf numFmtId="43" fontId="0" fillId="0" borderId="12" xfId="1" applyFont="1" applyBorder="1"/>
    <xf numFmtId="0" fontId="9" fillId="0" borderId="13" xfId="0" applyFont="1" applyBorder="1" applyAlignment="1">
      <alignment horizontal="left" vertical="top"/>
    </xf>
    <xf numFmtId="0" fontId="4" fillId="0" borderId="0" xfId="0" applyFont="1" applyBorder="1"/>
    <xf numFmtId="43" fontId="11" fillId="0" borderId="14" xfId="1" applyFont="1" applyBorder="1"/>
    <xf numFmtId="0" fontId="9" fillId="0" borderId="15" xfId="0" applyFont="1" applyBorder="1" applyAlignment="1">
      <alignment horizontal="left" vertical="top"/>
    </xf>
    <xf numFmtId="43" fontId="14" fillId="0" borderId="16" xfId="1" applyFont="1" applyBorder="1"/>
    <xf numFmtId="0" fontId="0" fillId="0" borderId="13" xfId="0" applyBorder="1"/>
    <xf numFmtId="43" fontId="0" fillId="0" borderId="14" xfId="1" applyFont="1" applyBorder="1"/>
    <xf numFmtId="43" fontId="14" fillId="0" borderId="14" xfId="1" applyFont="1" applyBorder="1"/>
    <xf numFmtId="0" fontId="14" fillId="0" borderId="13" xfId="0" applyFont="1" applyBorder="1"/>
    <xf numFmtId="165" fontId="13" fillId="0" borderId="0" xfId="0" applyNumberFormat="1" applyFont="1" applyBorder="1" applyAlignment="1">
      <alignment horizontal="center"/>
    </xf>
    <xf numFmtId="165" fontId="5" fillId="0" borderId="0" xfId="0" applyNumberFormat="1" applyFont="1" applyBorder="1" applyAlignment="1"/>
    <xf numFmtId="4" fontId="13" fillId="0" borderId="0" xfId="0" applyNumberFormat="1" applyFont="1" applyBorder="1" applyAlignment="1"/>
    <xf numFmtId="0" fontId="5" fillId="0" borderId="0" xfId="0" applyFont="1" applyBorder="1" applyAlignment="1"/>
    <xf numFmtId="0" fontId="13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43" fontId="4" fillId="0" borderId="14" xfId="1" applyFont="1" applyBorder="1" applyAlignment="1">
      <alignment horizontal="center"/>
    </xf>
    <xf numFmtId="0" fontId="12" fillId="0" borderId="13" xfId="0" applyFont="1" applyBorder="1"/>
    <xf numFmtId="164" fontId="5" fillId="0" borderId="0" xfId="0" applyNumberFormat="1" applyFont="1" applyBorder="1" applyAlignment="1"/>
    <xf numFmtId="4" fontId="5" fillId="0" borderId="0" xfId="0" applyNumberFormat="1" applyFont="1" applyBorder="1" applyAlignment="1"/>
    <xf numFmtId="4" fontId="5" fillId="0" borderId="0" xfId="0" applyNumberFormat="1" applyFont="1" applyBorder="1"/>
    <xf numFmtId="0" fontId="5" fillId="0" borderId="0" xfId="0" applyFont="1" applyBorder="1"/>
    <xf numFmtId="43" fontId="5" fillId="0" borderId="14" xfId="1" applyFont="1" applyBorder="1"/>
    <xf numFmtId="0" fontId="4" fillId="0" borderId="0" xfId="0" applyFont="1" applyAlignment="1">
      <alignment vertical="top"/>
    </xf>
    <xf numFmtId="0" fontId="2" fillId="0" borderId="0" xfId="0" applyFont="1" applyBorder="1" applyAlignment="1">
      <alignment horizontal="left" vertical="top"/>
    </xf>
    <xf numFmtId="43" fontId="16" fillId="0" borderId="0" xfId="1" applyFont="1" applyBorder="1" applyAlignment="1">
      <alignment horizontal="center"/>
    </xf>
    <xf numFmtId="43" fontId="4" fillId="0" borderId="0" xfId="1" applyFont="1" applyBorder="1"/>
    <xf numFmtId="0" fontId="16" fillId="0" borderId="0" xfId="0" applyFont="1" applyBorder="1" applyAlignment="1">
      <alignment horizontal="left" vertical="top"/>
    </xf>
    <xf numFmtId="43" fontId="17" fillId="0" borderId="0" xfId="1" applyFont="1" applyBorder="1" applyAlignment="1">
      <alignment horizontal="center" vertical="top"/>
    </xf>
    <xf numFmtId="0" fontId="8" fillId="0" borderId="0" xfId="0" applyFont="1" applyBorder="1" applyAlignment="1">
      <alignment horizontal="left"/>
    </xf>
    <xf numFmtId="0" fontId="16" fillId="0" borderId="0" xfId="0" applyFont="1" applyBorder="1" applyAlignment="1">
      <alignment horizontal="center" vertical="top"/>
    </xf>
    <xf numFmtId="43" fontId="2" fillId="0" borderId="0" xfId="1" applyFont="1" applyBorder="1" applyAlignment="1">
      <alignment horizontal="center" vertical="top"/>
    </xf>
    <xf numFmtId="43" fontId="2" fillId="0" borderId="5" xfId="1" applyFont="1" applyBorder="1" applyAlignment="1">
      <alignment horizontal="center" vertical="top"/>
    </xf>
    <xf numFmtId="0" fontId="1" fillId="0" borderId="5" xfId="0" applyFont="1" applyBorder="1" applyAlignment="1">
      <alignment horizontal="center"/>
    </xf>
    <xf numFmtId="0" fontId="3" fillId="0" borderId="5" xfId="0" applyFont="1" applyBorder="1"/>
    <xf numFmtId="0" fontId="4" fillId="0" borderId="17" xfId="0" applyFont="1" applyBorder="1" applyAlignment="1">
      <alignment vertical="top"/>
    </xf>
    <xf numFmtId="0" fontId="1" fillId="0" borderId="18" xfId="0" applyFont="1" applyBorder="1" applyAlignment="1">
      <alignment horizontal="center"/>
    </xf>
    <xf numFmtId="43" fontId="16" fillId="0" borderId="18" xfId="1" applyFont="1" applyBorder="1" applyAlignment="1">
      <alignment horizontal="center" vertical="top"/>
    </xf>
    <xf numFmtId="0" fontId="1" fillId="0" borderId="19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8" fillId="0" borderId="20" xfId="0" applyFont="1" applyBorder="1"/>
    <xf numFmtId="0" fontId="0" fillId="0" borderId="21" xfId="0" applyBorder="1"/>
    <xf numFmtId="0" fontId="1" fillId="0" borderId="20" xfId="0" applyFont="1" applyBorder="1" applyAlignment="1">
      <alignment horizontal="center"/>
    </xf>
    <xf numFmtId="0" fontId="6" fillId="0" borderId="20" xfId="0" applyFont="1" applyBorder="1" applyAlignment="1">
      <alignment horizontal="left" vertical="top"/>
    </xf>
    <xf numFmtId="0" fontId="16" fillId="0" borderId="20" xfId="0" applyFont="1" applyBorder="1" applyAlignment="1">
      <alignment horizontal="left" vertical="top"/>
    </xf>
    <xf numFmtId="0" fontId="0" fillId="0" borderId="22" xfId="0" applyBorder="1"/>
    <xf numFmtId="0" fontId="0" fillId="0" borderId="23" xfId="0" applyBorder="1"/>
    <xf numFmtId="43" fontId="4" fillId="0" borderId="0" xfId="1" applyFont="1" applyFill="1" applyBorder="1" applyAlignment="1">
      <alignment vertical="top"/>
    </xf>
    <xf numFmtId="4" fontId="12" fillId="0" borderId="0" xfId="0" applyNumberFormat="1" applyFont="1" applyBorder="1"/>
    <xf numFmtId="0" fontId="20" fillId="0" borderId="2" xfId="0" applyFont="1" applyBorder="1"/>
    <xf numFmtId="0" fontId="21" fillId="0" borderId="2" xfId="0" applyFont="1" applyBorder="1"/>
    <xf numFmtId="9" fontId="21" fillId="0" borderId="2" xfId="0" applyNumberFormat="1" applyFont="1" applyBorder="1" applyAlignment="1">
      <alignment horizontal="center"/>
    </xf>
    <xf numFmtId="43" fontId="21" fillId="0" borderId="2" xfId="0" applyNumberFormat="1" applyFont="1" applyBorder="1"/>
    <xf numFmtId="43" fontId="22" fillId="0" borderId="6" xfId="1" applyFont="1" applyBorder="1"/>
    <xf numFmtId="0" fontId="20" fillId="0" borderId="13" xfId="0" applyFont="1" applyBorder="1"/>
    <xf numFmtId="0" fontId="20" fillId="0" borderId="0" xfId="0" applyFont="1" applyBorder="1"/>
    <xf numFmtId="43" fontId="20" fillId="0" borderId="14" xfId="1" applyFont="1" applyBorder="1"/>
    <xf numFmtId="43" fontId="4" fillId="0" borderId="4" xfId="1" applyFont="1" applyFill="1" applyBorder="1"/>
    <xf numFmtId="43" fontId="4" fillId="0" borderId="4" xfId="1" applyFont="1" applyFill="1" applyBorder="1" applyAlignment="1">
      <alignment vertical="top"/>
    </xf>
    <xf numFmtId="43" fontId="4" fillId="0" borderId="5" xfId="1" applyFont="1" applyFill="1" applyBorder="1" applyAlignment="1">
      <alignment vertical="top"/>
    </xf>
    <xf numFmtId="0" fontId="23" fillId="6" borderId="0" xfId="0" applyFont="1" applyFill="1" applyBorder="1" applyAlignment="1">
      <alignment horizontal="left" vertical="top"/>
    </xf>
    <xf numFmtId="0" fontId="24" fillId="6" borderId="0" xfId="0" applyFont="1" applyFill="1"/>
    <xf numFmtId="43" fontId="24" fillId="6" borderId="0" xfId="1" applyFont="1" applyFill="1"/>
    <xf numFmtId="0" fontId="25" fillId="0" borderId="0" xfId="0" applyFont="1"/>
    <xf numFmtId="0" fontId="26" fillId="6" borderId="0" xfId="0" applyFont="1" applyFill="1" applyBorder="1" applyAlignment="1">
      <alignment horizontal="left" vertical="top"/>
    </xf>
    <xf numFmtId="0" fontId="0" fillId="6" borderId="0" xfId="0" applyFill="1"/>
    <xf numFmtId="43" fontId="0" fillId="6" borderId="0" xfId="1" applyFont="1" applyFill="1"/>
    <xf numFmtId="0" fontId="27" fillId="0" borderId="1" xfId="0" applyFont="1" applyBorder="1" applyAlignment="1">
      <alignment horizontal="left" vertical="top"/>
    </xf>
    <xf numFmtId="0" fontId="20" fillId="0" borderId="1" xfId="0" applyFont="1" applyBorder="1"/>
    <xf numFmtId="0" fontId="20" fillId="4" borderId="2" xfId="0" applyFont="1" applyFill="1" applyBorder="1"/>
    <xf numFmtId="0" fontId="16" fillId="4" borderId="0" xfId="0" applyFont="1" applyFill="1" applyBorder="1" applyAlignment="1">
      <alignment horizontal="left" vertical="top"/>
    </xf>
    <xf numFmtId="0" fontId="2" fillId="4" borderId="20" xfId="0" applyFont="1" applyFill="1" applyBorder="1" applyAlignment="1">
      <alignment horizontal="left" vertical="top"/>
    </xf>
    <xf numFmtId="0" fontId="1" fillId="4" borderId="0" xfId="0" applyFont="1" applyFill="1" applyBorder="1" applyAlignment="1">
      <alignment horizontal="center"/>
    </xf>
    <xf numFmtId="0" fontId="0" fillId="4" borderId="0" xfId="0" applyFill="1"/>
    <xf numFmtId="0" fontId="0" fillId="0" borderId="0" xfId="0" applyAlignment="1">
      <alignment horizontal="left"/>
    </xf>
    <xf numFmtId="165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9" fillId="0" borderId="1" xfId="0" applyFont="1" applyBorder="1" applyAlignment="1">
      <alignment horizontal="left"/>
    </xf>
    <xf numFmtId="0" fontId="19" fillId="0" borderId="2" xfId="0" applyFont="1" applyBorder="1" applyAlignment="1">
      <alignment horizontal="left"/>
    </xf>
    <xf numFmtId="165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77"/>
  <sheetViews>
    <sheetView topLeftCell="A42" workbookViewId="0">
      <selection activeCell="R4" sqref="R4"/>
    </sheetView>
  </sheetViews>
  <sheetFormatPr defaultRowHeight="15" x14ac:dyDescent="0.25"/>
  <cols>
    <col min="1" max="1" width="12.85546875" customWidth="1"/>
    <col min="2" max="2" width="13" bestFit="1" customWidth="1"/>
    <col min="3" max="3" width="17" customWidth="1"/>
    <col min="4" max="4" width="14.85546875" customWidth="1"/>
    <col min="5" max="5" width="12.140625" customWidth="1"/>
    <col min="6" max="6" width="14.28515625" customWidth="1"/>
    <col min="7" max="7" width="13" customWidth="1"/>
    <col min="8" max="8" width="10.28515625" customWidth="1"/>
    <col min="9" max="9" width="11.42578125" customWidth="1"/>
    <col min="12" max="12" width="9.7109375" customWidth="1"/>
    <col min="14" max="14" width="9.85546875" customWidth="1"/>
    <col min="16" max="16" width="13.5703125" style="15" customWidth="1"/>
  </cols>
  <sheetData>
    <row r="1" spans="1:18" ht="36" customHeight="1" x14ac:dyDescent="0.35">
      <c r="A1" s="166" t="s">
        <v>61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</row>
    <row r="2" spans="1:18" ht="15.95" customHeight="1" x14ac:dyDescent="0.5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</row>
    <row r="3" spans="1:18" ht="20.25" customHeight="1" x14ac:dyDescent="0.5">
      <c r="A3" s="33" t="s">
        <v>62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</row>
    <row r="4" spans="1:18" ht="24" customHeight="1" x14ac:dyDescent="0.5">
      <c r="A4" s="33" t="s">
        <v>57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</row>
    <row r="5" spans="1:18" ht="15.95" customHeight="1" x14ac:dyDescent="0.5">
      <c r="A5" s="124" t="s">
        <v>48</v>
      </c>
      <c r="B5" s="125"/>
      <c r="C5" s="125"/>
      <c r="D5" s="126">
        <v>100000</v>
      </c>
      <c r="E5" s="116" t="s">
        <v>70</v>
      </c>
      <c r="F5" s="125"/>
      <c r="G5" s="125"/>
      <c r="H5" s="125"/>
      <c r="I5" s="125"/>
      <c r="J5" s="125"/>
      <c r="K5" s="125"/>
      <c r="L5" s="125"/>
      <c r="M5" s="125"/>
      <c r="N5" s="125"/>
      <c r="O5" s="127"/>
      <c r="R5" s="16"/>
    </row>
    <row r="6" spans="1:18" ht="15.95" customHeight="1" x14ac:dyDescent="0.5">
      <c r="A6" s="160" t="s">
        <v>46</v>
      </c>
      <c r="B6" s="161"/>
      <c r="C6" s="161"/>
      <c r="D6" s="117">
        <v>50000</v>
      </c>
      <c r="E6" s="116" t="s">
        <v>70</v>
      </c>
      <c r="G6" s="159" t="s">
        <v>47</v>
      </c>
      <c r="H6" s="162"/>
      <c r="I6" s="161"/>
      <c r="J6" s="161"/>
      <c r="K6" s="161"/>
      <c r="L6" s="161"/>
      <c r="M6" s="161"/>
      <c r="N6" s="16"/>
      <c r="O6" s="128"/>
      <c r="R6" s="16"/>
    </row>
    <row r="7" spans="1:18" ht="15.95" customHeight="1" x14ac:dyDescent="0.25">
      <c r="A7" s="129" t="s">
        <v>51</v>
      </c>
      <c r="B7" s="38"/>
      <c r="C7" s="38"/>
      <c r="D7" s="146">
        <f>SUM(D5:D6)</f>
        <v>150000</v>
      </c>
      <c r="E7" s="38"/>
      <c r="F7" s="38"/>
      <c r="G7" s="38"/>
      <c r="H7" s="38"/>
      <c r="I7" s="38"/>
      <c r="J7" s="38"/>
      <c r="K7" s="38"/>
      <c r="L7" s="38"/>
      <c r="M7" s="38"/>
      <c r="N7" s="38"/>
      <c r="O7" s="130"/>
      <c r="P7"/>
    </row>
    <row r="8" spans="1:18" ht="15.95" customHeight="1" x14ac:dyDescent="0.5">
      <c r="A8" s="131"/>
      <c r="B8" s="16"/>
      <c r="C8" s="16"/>
      <c r="D8" s="27"/>
      <c r="E8" s="16"/>
      <c r="F8" s="16"/>
      <c r="G8" s="16"/>
      <c r="H8" s="16"/>
      <c r="I8" s="16"/>
      <c r="J8" s="16"/>
      <c r="K8" s="16"/>
      <c r="L8" s="16"/>
      <c r="M8" s="16"/>
      <c r="N8" s="16"/>
      <c r="O8" s="128"/>
    </row>
    <row r="9" spans="1:18" ht="15.95" customHeight="1" x14ac:dyDescent="0.5">
      <c r="A9" s="132" t="s">
        <v>53</v>
      </c>
      <c r="B9" s="16"/>
      <c r="C9" s="16"/>
      <c r="D9" s="27"/>
      <c r="E9" s="16"/>
      <c r="F9" s="16"/>
      <c r="G9" s="16"/>
      <c r="H9" s="16"/>
      <c r="I9" s="16"/>
      <c r="J9" s="16"/>
      <c r="K9" s="16"/>
      <c r="L9" s="16"/>
      <c r="M9" s="16"/>
      <c r="N9" s="16"/>
      <c r="O9" s="128"/>
    </row>
    <row r="10" spans="1:18" ht="15.95" customHeight="1" x14ac:dyDescent="0.5">
      <c r="A10" s="133" t="s">
        <v>55</v>
      </c>
      <c r="B10" s="120">
        <v>100000</v>
      </c>
      <c r="C10" s="119"/>
      <c r="D10" s="27"/>
      <c r="E10" s="116" t="s">
        <v>70</v>
      </c>
      <c r="F10" s="16"/>
      <c r="G10" s="16"/>
      <c r="H10" s="16"/>
      <c r="I10" s="16"/>
      <c r="J10" s="16"/>
      <c r="K10" s="16"/>
      <c r="L10" s="16"/>
      <c r="M10" s="16"/>
      <c r="N10" s="16"/>
      <c r="O10" s="128"/>
    </row>
    <row r="11" spans="1:18" ht="15.95" customHeight="1" x14ac:dyDescent="0.5">
      <c r="A11" s="133" t="s">
        <v>56</v>
      </c>
      <c r="B11" s="121">
        <v>100000</v>
      </c>
      <c r="C11" s="122"/>
      <c r="D11" s="123"/>
      <c r="E11" s="116" t="s">
        <v>70</v>
      </c>
      <c r="F11" s="16"/>
      <c r="G11" s="16"/>
      <c r="H11" s="16"/>
      <c r="I11" s="16"/>
      <c r="J11" s="16"/>
      <c r="K11" s="16"/>
      <c r="L11" s="16"/>
      <c r="M11" s="16"/>
      <c r="N11" s="16"/>
      <c r="O11" s="128"/>
    </row>
    <row r="12" spans="1:18" ht="15.95" customHeight="1" x14ac:dyDescent="0.5">
      <c r="A12" s="131"/>
      <c r="B12" s="16"/>
      <c r="C12" s="119" t="s">
        <v>52</v>
      </c>
      <c r="D12" s="147">
        <f>SUM(B10:B11)</f>
        <v>200000</v>
      </c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28"/>
    </row>
    <row r="13" spans="1:18" ht="15.95" customHeight="1" x14ac:dyDescent="0.5">
      <c r="A13" s="131"/>
      <c r="B13" s="16"/>
      <c r="C13" s="119"/>
      <c r="D13" s="13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28"/>
    </row>
    <row r="14" spans="1:18" ht="15.95" customHeight="1" x14ac:dyDescent="0.5">
      <c r="A14" s="132" t="s">
        <v>54</v>
      </c>
      <c r="B14" s="16"/>
      <c r="C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28"/>
    </row>
    <row r="15" spans="1:18" ht="15.95" customHeight="1" x14ac:dyDescent="0.5">
      <c r="A15" s="133" t="s">
        <v>55</v>
      </c>
      <c r="B15" s="120">
        <v>10000</v>
      </c>
      <c r="C15" s="119"/>
      <c r="D15" s="27"/>
      <c r="E15" s="116" t="s">
        <v>70</v>
      </c>
      <c r="F15" s="16"/>
      <c r="G15" s="16"/>
      <c r="H15" s="16"/>
      <c r="I15" s="16"/>
      <c r="J15" s="16"/>
      <c r="K15" s="16"/>
      <c r="L15" s="16"/>
      <c r="M15" s="16"/>
      <c r="N15" s="16"/>
      <c r="O15" s="128"/>
    </row>
    <row r="16" spans="1:18" ht="15.95" customHeight="1" x14ac:dyDescent="0.5">
      <c r="A16" s="133" t="s">
        <v>56</v>
      </c>
      <c r="B16" s="121">
        <v>10000</v>
      </c>
      <c r="C16" s="122"/>
      <c r="D16" s="123"/>
      <c r="E16" s="116" t="s">
        <v>70</v>
      </c>
      <c r="F16" s="16"/>
      <c r="G16" s="16"/>
      <c r="H16" s="16"/>
      <c r="I16" s="16"/>
      <c r="J16" s="16"/>
      <c r="K16" s="16"/>
      <c r="L16" s="16"/>
      <c r="M16" s="16"/>
      <c r="N16" s="16"/>
      <c r="O16" s="128"/>
    </row>
    <row r="17" spans="1:16" ht="15.95" customHeight="1" x14ac:dyDescent="0.5">
      <c r="A17" s="131"/>
      <c r="B17" s="16"/>
      <c r="C17" s="119" t="s">
        <v>52</v>
      </c>
      <c r="D17" s="147">
        <f>SUM(B15:B16)</f>
        <v>20000</v>
      </c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28"/>
    </row>
    <row r="18" spans="1:16" ht="15.95" customHeight="1" x14ac:dyDescent="0.5">
      <c r="A18" s="131"/>
      <c r="B18" s="16"/>
      <c r="C18" s="119"/>
      <c r="D18" s="148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28"/>
    </row>
    <row r="19" spans="1:16" ht="15.95" customHeight="1" x14ac:dyDescent="0.5">
      <c r="A19" s="132" t="s">
        <v>71</v>
      </c>
      <c r="B19" s="16"/>
      <c r="C19" s="119"/>
      <c r="D19" s="147">
        <v>100000</v>
      </c>
      <c r="E19" s="116" t="s">
        <v>70</v>
      </c>
      <c r="F19" s="16"/>
      <c r="G19" s="16"/>
      <c r="H19" s="16"/>
      <c r="I19" s="16"/>
      <c r="J19" s="16"/>
      <c r="K19" s="16"/>
      <c r="L19" s="16"/>
      <c r="M19" s="16"/>
      <c r="N19" s="16"/>
      <c r="O19" s="128"/>
    </row>
    <row r="20" spans="1:16" x14ac:dyDescent="0.25">
      <c r="A20" s="134"/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135"/>
    </row>
    <row r="21" spans="1:16" ht="30" customHeight="1" x14ac:dyDescent="0.35">
      <c r="A21" s="118" t="s">
        <v>60</v>
      </c>
      <c r="E21" s="1"/>
      <c r="G21" s="2"/>
      <c r="H21" s="2"/>
      <c r="I21" s="2"/>
      <c r="J21" s="2"/>
      <c r="K21" s="2"/>
      <c r="L21" s="3"/>
      <c r="M21" s="4"/>
      <c r="N21" s="3"/>
      <c r="O21" s="2"/>
    </row>
    <row r="22" spans="1:16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3"/>
      <c r="M22" s="4"/>
      <c r="N22" s="3"/>
      <c r="O22" s="2"/>
    </row>
    <row r="23" spans="1:16" x14ac:dyDescent="0.25">
      <c r="A23" s="5" t="s">
        <v>59</v>
      </c>
      <c r="C23" s="5"/>
      <c r="F23" s="6">
        <f>D7</f>
        <v>150000</v>
      </c>
      <c r="H23" s="7"/>
      <c r="I23" s="8"/>
      <c r="J23" s="8"/>
    </row>
    <row r="24" spans="1:16" x14ac:dyDescent="0.25">
      <c r="A24" s="18" t="s">
        <v>11</v>
      </c>
      <c r="E24" s="163" t="s">
        <v>0</v>
      </c>
      <c r="F24" s="163"/>
      <c r="H24" s="168"/>
      <c r="I24" s="168"/>
      <c r="J24" s="20"/>
      <c r="K24" s="18"/>
      <c r="L24" s="169"/>
      <c r="M24" s="169"/>
      <c r="N24" s="18"/>
      <c r="O24" s="18"/>
    </row>
    <row r="25" spans="1:16" x14ac:dyDescent="0.25">
      <c r="D25" s="10" t="s">
        <v>3</v>
      </c>
      <c r="F25" s="10" t="s">
        <v>4</v>
      </c>
      <c r="G25" s="10" t="s">
        <v>5</v>
      </c>
      <c r="H25" s="10"/>
      <c r="I25" s="9" t="s">
        <v>6</v>
      </c>
      <c r="J25" s="9"/>
      <c r="K25" s="35" t="s">
        <v>1</v>
      </c>
      <c r="L25" s="10"/>
      <c r="M25" s="10" t="s">
        <v>7</v>
      </c>
      <c r="N25" s="17" t="s">
        <v>2</v>
      </c>
      <c r="P25" s="21" t="s">
        <v>10</v>
      </c>
    </row>
    <row r="26" spans="1:16" x14ac:dyDescent="0.25">
      <c r="D26" s="13">
        <v>0</v>
      </c>
      <c r="F26" s="13">
        <v>16227.08</v>
      </c>
      <c r="G26" s="8">
        <f t="shared" ref="G26:G33" si="0">+IF($F$23&gt;F26,F26-D26,IF(D26&gt;$F$23,"",$F$23-D26))</f>
        <v>16227.08</v>
      </c>
      <c r="H26" s="8"/>
      <c r="I26" s="39">
        <v>0.12</v>
      </c>
      <c r="J26" s="40"/>
      <c r="K26" s="41">
        <f>+IF($G26="","",$G26*I26)</f>
        <v>1947.2495999999999</v>
      </c>
      <c r="L26" s="42"/>
      <c r="M26" s="39">
        <v>0.14000000000000001</v>
      </c>
      <c r="N26" s="8">
        <f>+IF($G26="","",$G26*M26)</f>
        <v>2271.7912000000001</v>
      </c>
    </row>
    <row r="27" spans="1:16" x14ac:dyDescent="0.25">
      <c r="D27" s="13">
        <v>16227.09</v>
      </c>
      <c r="F27" s="13">
        <v>24340.62</v>
      </c>
      <c r="G27" s="8">
        <f t="shared" si="0"/>
        <v>8113.5299999999988</v>
      </c>
      <c r="H27" s="8"/>
      <c r="I27" s="39">
        <v>0.1</v>
      </c>
      <c r="J27" s="40"/>
      <c r="K27" s="41">
        <f t="shared" ref="K27:K33" si="1">+IF($G27="","",$G27*I27)</f>
        <v>811.35299999999995</v>
      </c>
      <c r="L27" s="42"/>
      <c r="M27" s="39">
        <v>0.12</v>
      </c>
      <c r="N27" s="8">
        <f t="shared" ref="N27:N33" si="2">+IF($G27="","",$G27*M27)</f>
        <v>973.62359999999978</v>
      </c>
    </row>
    <row r="28" spans="1:16" x14ac:dyDescent="0.25">
      <c r="D28" s="13">
        <v>24340.63</v>
      </c>
      <c r="F28" s="13">
        <v>40567.68</v>
      </c>
      <c r="G28" s="8">
        <f t="shared" si="0"/>
        <v>16227.05</v>
      </c>
      <c r="H28" s="8"/>
      <c r="I28" s="39">
        <v>8.5000000000000006E-2</v>
      </c>
      <c r="J28" s="40"/>
      <c r="K28" s="41">
        <f t="shared" si="1"/>
        <v>1379.29925</v>
      </c>
      <c r="L28" s="42"/>
      <c r="M28" s="39">
        <v>9.5000000000000001E-2</v>
      </c>
      <c r="N28" s="8">
        <f t="shared" si="2"/>
        <v>1541.5697499999999</v>
      </c>
    </row>
    <row r="29" spans="1:16" x14ac:dyDescent="0.25">
      <c r="D29" s="13">
        <v>40567.69</v>
      </c>
      <c r="F29" s="13">
        <v>81135.38</v>
      </c>
      <c r="G29" s="8">
        <f t="shared" si="0"/>
        <v>40567.69</v>
      </c>
      <c r="H29" s="8"/>
      <c r="I29" s="39">
        <v>7.0000000000000007E-2</v>
      </c>
      <c r="J29" s="40"/>
      <c r="K29" s="41">
        <f t="shared" si="1"/>
        <v>2839.7383000000004</v>
      </c>
      <c r="L29" s="42"/>
      <c r="M29" s="39">
        <v>0.08</v>
      </c>
      <c r="N29" s="8">
        <f t="shared" si="2"/>
        <v>3245.4152000000004</v>
      </c>
    </row>
    <row r="30" spans="1:16" x14ac:dyDescent="0.25">
      <c r="D30" s="13">
        <v>81135.39</v>
      </c>
      <c r="F30" s="13">
        <v>405676.89</v>
      </c>
      <c r="G30" s="8">
        <f t="shared" si="0"/>
        <v>68864.61</v>
      </c>
      <c r="H30" s="8"/>
      <c r="I30" s="39">
        <v>5.5E-2</v>
      </c>
      <c r="J30" s="40"/>
      <c r="K30" s="41">
        <f t="shared" si="1"/>
        <v>3787.5535500000001</v>
      </c>
      <c r="L30" s="42"/>
      <c r="M30" s="39">
        <v>6.5000000000000002E-2</v>
      </c>
      <c r="N30" s="8">
        <f t="shared" si="2"/>
        <v>4476.1996500000005</v>
      </c>
    </row>
    <row r="31" spans="1:16" x14ac:dyDescent="0.25">
      <c r="D31" s="13">
        <v>405676.9</v>
      </c>
      <c r="F31" s="13">
        <v>811353.79</v>
      </c>
      <c r="G31" s="8" t="str">
        <f t="shared" si="0"/>
        <v/>
      </c>
      <c r="H31" s="8"/>
      <c r="I31" s="39">
        <v>0.04</v>
      </c>
      <c r="J31" s="40"/>
      <c r="K31" s="41" t="str">
        <f t="shared" si="1"/>
        <v/>
      </c>
      <c r="L31" s="42"/>
      <c r="M31" s="39">
        <v>0.05</v>
      </c>
      <c r="N31" s="8" t="str">
        <f t="shared" si="2"/>
        <v/>
      </c>
    </row>
    <row r="32" spans="1:16" x14ac:dyDescent="0.25">
      <c r="D32" s="13">
        <v>811353.8</v>
      </c>
      <c r="F32" s="13">
        <v>2434061.37</v>
      </c>
      <c r="G32" s="8" t="str">
        <f t="shared" si="0"/>
        <v/>
      </c>
      <c r="H32" s="8"/>
      <c r="I32" s="39">
        <v>8.9999999999999993E-3</v>
      </c>
      <c r="J32" s="40"/>
      <c r="K32" s="41" t="str">
        <f t="shared" si="1"/>
        <v/>
      </c>
      <c r="L32" s="42"/>
      <c r="M32" s="39">
        <v>1.7999999999999999E-2</v>
      </c>
      <c r="N32" s="8" t="str">
        <f t="shared" si="2"/>
        <v/>
      </c>
    </row>
    <row r="33" spans="1:16" x14ac:dyDescent="0.25">
      <c r="D33" s="13">
        <v>2434061.38</v>
      </c>
      <c r="F33" s="14" t="s">
        <v>8</v>
      </c>
      <c r="G33" s="8" t="str">
        <f t="shared" si="0"/>
        <v/>
      </c>
      <c r="H33" s="8"/>
      <c r="I33" s="39">
        <v>4.4999999999999997E-3</v>
      </c>
      <c r="J33" s="43"/>
      <c r="K33" s="44" t="str">
        <f t="shared" si="1"/>
        <v/>
      </c>
      <c r="L33" s="45"/>
      <c r="M33" s="39">
        <v>8.9999999999999993E-3</v>
      </c>
      <c r="N33" s="23" t="str">
        <f t="shared" si="2"/>
        <v/>
      </c>
      <c r="O33" s="24"/>
      <c r="P33" s="25"/>
    </row>
    <row r="34" spans="1:16" ht="20.25" customHeight="1" x14ac:dyDescent="0.25">
      <c r="B34" s="8"/>
      <c r="C34" s="8"/>
      <c r="I34" s="68" t="s">
        <v>14</v>
      </c>
      <c r="J34" s="69"/>
      <c r="K34" s="70">
        <f>SUM(K26:K33)</f>
        <v>10765.193700000002</v>
      </c>
      <c r="L34" s="71"/>
      <c r="M34" s="71"/>
      <c r="N34" s="70">
        <f>SUM(N26:N33)</f>
        <v>12508.599400000001</v>
      </c>
      <c r="O34" s="71"/>
      <c r="P34" s="72">
        <f>(K34+N34)/2</f>
        <v>11636.896550000001</v>
      </c>
    </row>
    <row r="35" spans="1:16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3"/>
      <c r="M35" s="4"/>
      <c r="N35" s="3"/>
      <c r="O35" s="2"/>
    </row>
    <row r="36" spans="1:16" x14ac:dyDescent="0.25">
      <c r="A36" s="5" t="s">
        <v>9</v>
      </c>
      <c r="C36" s="5"/>
      <c r="F36" s="6">
        <f>D7</f>
        <v>150000</v>
      </c>
    </row>
    <row r="37" spans="1:16" x14ac:dyDescent="0.25">
      <c r="A37" s="18" t="s">
        <v>12</v>
      </c>
      <c r="E37" s="163" t="s">
        <v>0</v>
      </c>
      <c r="F37" s="163"/>
      <c r="H37" s="164" t="s">
        <v>1</v>
      </c>
      <c r="I37" s="164"/>
      <c r="J37" s="9"/>
      <c r="L37" s="165" t="s">
        <v>2</v>
      </c>
      <c r="M37" s="165"/>
    </row>
    <row r="38" spans="1:16" x14ac:dyDescent="0.25">
      <c r="D38" s="10" t="s">
        <v>3</v>
      </c>
      <c r="F38" s="10" t="s">
        <v>4</v>
      </c>
      <c r="G38" s="10" t="s">
        <v>5</v>
      </c>
      <c r="H38" s="10"/>
      <c r="I38" s="46" t="s">
        <v>6</v>
      </c>
      <c r="J38" s="46"/>
      <c r="K38" s="47" t="s">
        <v>1</v>
      </c>
      <c r="L38" s="48"/>
      <c r="M38" s="48" t="s">
        <v>7</v>
      </c>
      <c r="N38" s="10" t="s">
        <v>2</v>
      </c>
    </row>
    <row r="39" spans="1:16" x14ac:dyDescent="0.25">
      <c r="D39" s="13">
        <v>0</v>
      </c>
      <c r="F39" s="13">
        <v>16227.08</v>
      </c>
      <c r="G39" s="8">
        <f>+IF($F$36&gt;F39,F39-D39,IF(D39&gt;$F$36,"",$F$36-D39))</f>
        <v>16227.08</v>
      </c>
      <c r="H39" s="8"/>
      <c r="I39" s="53">
        <v>4.8000000000000001E-2</v>
      </c>
      <c r="J39" s="49"/>
      <c r="K39" s="47">
        <f>+IF($G39="","",$G39*I39)</f>
        <v>778.89984000000004</v>
      </c>
      <c r="L39" s="48"/>
      <c r="M39" s="53">
        <v>5.6000000000000001E-2</v>
      </c>
      <c r="N39" s="8">
        <f>+IF($G39="","",$G39*M39)</f>
        <v>908.71648000000005</v>
      </c>
    </row>
    <row r="40" spans="1:16" x14ac:dyDescent="0.25">
      <c r="D40" s="13">
        <v>16227.09</v>
      </c>
      <c r="F40" s="13">
        <v>24340.62</v>
      </c>
      <c r="G40" s="8">
        <f t="shared" ref="G40:G46" si="3">+IF($F$36&gt;F40,F40-D40,IF(D40&gt;$F$36,"",$F$36-D40))</f>
        <v>8113.5299999999988</v>
      </c>
      <c r="H40" s="8"/>
      <c r="I40" s="53">
        <v>0.04</v>
      </c>
      <c r="J40" s="49"/>
      <c r="K40" s="47">
        <f t="shared" ref="K40:K46" si="4">+IF($G40="","",$G40*I40)</f>
        <v>324.54119999999995</v>
      </c>
      <c r="L40" s="48"/>
      <c r="M40" s="53">
        <v>4.8000000000000001E-2</v>
      </c>
      <c r="N40" s="8">
        <f t="shared" ref="N40:N46" si="5">+IF($G40="","",$G40*M40)</f>
        <v>389.44943999999992</v>
      </c>
    </row>
    <row r="41" spans="1:16" x14ac:dyDescent="0.25">
      <c r="D41" s="13">
        <v>24340.63</v>
      </c>
      <c r="F41" s="13">
        <v>40567.68</v>
      </c>
      <c r="G41" s="8">
        <f t="shared" si="3"/>
        <v>16227.05</v>
      </c>
      <c r="H41" s="8"/>
      <c r="I41" s="53">
        <v>3.4000000000000002E-2</v>
      </c>
      <c r="J41" s="49"/>
      <c r="K41" s="47">
        <f t="shared" si="4"/>
        <v>551.71969999999999</v>
      </c>
      <c r="L41" s="48"/>
      <c r="M41" s="53">
        <v>3.7999999999999999E-2</v>
      </c>
      <c r="N41" s="8">
        <f t="shared" si="5"/>
        <v>616.62789999999995</v>
      </c>
    </row>
    <row r="42" spans="1:16" x14ac:dyDescent="0.25">
      <c r="D42" s="13">
        <v>40567.69</v>
      </c>
      <c r="F42" s="13">
        <v>81135.38</v>
      </c>
      <c r="G42" s="8">
        <f t="shared" si="3"/>
        <v>40567.69</v>
      </c>
      <c r="H42" s="8"/>
      <c r="I42" s="53">
        <v>2.8000000000000001E-2</v>
      </c>
      <c r="J42" s="49"/>
      <c r="K42" s="47">
        <f t="shared" si="4"/>
        <v>1135.8953200000001</v>
      </c>
      <c r="L42" s="48"/>
      <c r="M42" s="53">
        <v>3.2000000000000001E-2</v>
      </c>
      <c r="N42" s="8">
        <f t="shared" si="5"/>
        <v>1298.1660800000002</v>
      </c>
    </row>
    <row r="43" spans="1:16" x14ac:dyDescent="0.25">
      <c r="D43" s="13">
        <v>81135.39</v>
      </c>
      <c r="F43" s="13">
        <v>405676.89</v>
      </c>
      <c r="G43" s="8">
        <f t="shared" si="3"/>
        <v>68864.61</v>
      </c>
      <c r="H43" s="8"/>
      <c r="I43" s="53">
        <v>2.1999999999999999E-2</v>
      </c>
      <c r="J43" s="49"/>
      <c r="K43" s="47">
        <f t="shared" si="4"/>
        <v>1515.02142</v>
      </c>
      <c r="L43" s="48"/>
      <c r="M43" s="53">
        <v>2.5999999999999999E-2</v>
      </c>
      <c r="N43" s="8">
        <f t="shared" si="5"/>
        <v>1790.4798599999999</v>
      </c>
    </row>
    <row r="44" spans="1:16" x14ac:dyDescent="0.25">
      <c r="D44" s="13">
        <v>405676.9</v>
      </c>
      <c r="F44" s="13">
        <v>811353.79</v>
      </c>
      <c r="G44" s="8" t="str">
        <f t="shared" si="3"/>
        <v/>
      </c>
      <c r="H44" s="8"/>
      <c r="I44" s="53">
        <v>1.6E-2</v>
      </c>
      <c r="J44" s="49"/>
      <c r="K44" s="47" t="str">
        <f t="shared" si="4"/>
        <v/>
      </c>
      <c r="L44" s="48"/>
      <c r="M44" s="53">
        <v>0.02</v>
      </c>
      <c r="N44" s="8" t="str">
        <f t="shared" si="5"/>
        <v/>
      </c>
    </row>
    <row r="45" spans="1:16" x14ac:dyDescent="0.25">
      <c r="D45" s="13">
        <v>811353.8</v>
      </c>
      <c r="F45" s="13">
        <v>2434061.37</v>
      </c>
      <c r="G45" s="8" t="str">
        <f t="shared" si="3"/>
        <v/>
      </c>
      <c r="H45" s="8"/>
      <c r="I45" s="53">
        <v>3.0000000000000001E-3</v>
      </c>
      <c r="J45" s="49"/>
      <c r="K45" s="47" t="str">
        <f t="shared" si="4"/>
        <v/>
      </c>
      <c r="L45" s="48"/>
      <c r="M45" s="53">
        <v>7.1999999999999998E-3</v>
      </c>
      <c r="N45" s="8" t="str">
        <f t="shared" si="5"/>
        <v/>
      </c>
    </row>
    <row r="46" spans="1:16" x14ac:dyDescent="0.25">
      <c r="D46" s="13">
        <v>2434061.38</v>
      </c>
      <c r="F46" s="14" t="s">
        <v>8</v>
      </c>
      <c r="G46" s="8" t="str">
        <f t="shared" si="3"/>
        <v/>
      </c>
      <c r="H46" s="8"/>
      <c r="I46" s="53">
        <v>2E-3</v>
      </c>
      <c r="J46" s="50"/>
      <c r="K46" s="51" t="str">
        <f t="shared" si="4"/>
        <v/>
      </c>
      <c r="L46" s="52"/>
      <c r="M46" s="53">
        <v>3.5999999999999999E-3</v>
      </c>
      <c r="N46" s="23" t="str">
        <f t="shared" si="5"/>
        <v/>
      </c>
      <c r="O46" s="24"/>
      <c r="P46" s="25"/>
    </row>
    <row r="47" spans="1:16" x14ac:dyDescent="0.25">
      <c r="E47" s="8"/>
      <c r="F47" s="8"/>
      <c r="G47" s="8"/>
      <c r="H47" s="8"/>
      <c r="I47" s="73" t="s">
        <v>13</v>
      </c>
      <c r="J47" s="73"/>
      <c r="K47" s="74">
        <f>SUM(K39:K46)</f>
        <v>4306.0774799999999</v>
      </c>
      <c r="L47" s="75"/>
      <c r="M47" s="76"/>
      <c r="N47" s="74">
        <f>SUM(N39:N46)</f>
        <v>5003.4397599999993</v>
      </c>
      <c r="O47" s="75"/>
      <c r="P47" s="77">
        <f>(K47+N47)/2</f>
        <v>4654.7586199999996</v>
      </c>
    </row>
    <row r="49" spans="1:16" ht="21.75" customHeight="1" x14ac:dyDescent="0.25">
      <c r="A49" s="34" t="s">
        <v>49</v>
      </c>
      <c r="F49" s="12"/>
      <c r="K49" s="36"/>
      <c r="N49" s="36"/>
      <c r="P49" s="57">
        <f>P34</f>
        <v>11636.896550000001</v>
      </c>
    </row>
    <row r="52" spans="1:16" ht="21" x14ac:dyDescent="0.25">
      <c r="A52" s="32" t="s">
        <v>15</v>
      </c>
    </row>
    <row r="53" spans="1:16" x14ac:dyDescent="0.25">
      <c r="G53" s="17" t="s">
        <v>16</v>
      </c>
      <c r="P53" s="19" t="s">
        <v>17</v>
      </c>
    </row>
    <row r="54" spans="1:16" x14ac:dyDescent="0.25">
      <c r="A54" s="18" t="s">
        <v>34</v>
      </c>
      <c r="F54" s="54">
        <f>D12</f>
        <v>200000</v>
      </c>
      <c r="G54" s="37">
        <v>5.0000000000000001E-3</v>
      </c>
      <c r="P54" s="15">
        <f>F54*G54</f>
        <v>1000</v>
      </c>
    </row>
    <row r="56" spans="1:16" x14ac:dyDescent="0.25">
      <c r="A56" s="34" t="s">
        <v>18</v>
      </c>
      <c r="F56" s="12"/>
      <c r="K56" s="38"/>
      <c r="N56" s="38"/>
      <c r="P56" s="57">
        <f>P54</f>
        <v>1000</v>
      </c>
    </row>
    <row r="58" spans="1:16" ht="21" x14ac:dyDescent="0.25">
      <c r="A58" s="32" t="s">
        <v>19</v>
      </c>
    </row>
    <row r="59" spans="1:16" x14ac:dyDescent="0.25">
      <c r="G59" s="17" t="s">
        <v>16</v>
      </c>
      <c r="P59" s="19" t="s">
        <v>17</v>
      </c>
    </row>
    <row r="60" spans="1:16" x14ac:dyDescent="0.25">
      <c r="A60" s="18" t="s">
        <v>20</v>
      </c>
      <c r="F60" s="54">
        <f>D17</f>
        <v>20000</v>
      </c>
      <c r="G60" s="37">
        <v>0.04</v>
      </c>
      <c r="P60" s="15">
        <f>F60*G60</f>
        <v>800</v>
      </c>
    </row>
    <row r="62" spans="1:16" x14ac:dyDescent="0.25">
      <c r="A62" s="34" t="s">
        <v>21</v>
      </c>
      <c r="F62" s="12"/>
      <c r="K62" s="38"/>
      <c r="N62" s="38"/>
      <c r="P62" s="57">
        <f>P60</f>
        <v>800</v>
      </c>
    </row>
    <row r="63" spans="1:16" ht="19.5" customHeight="1" x14ac:dyDescent="0.25">
      <c r="A63" s="34"/>
      <c r="F63" s="12"/>
      <c r="K63" s="38"/>
      <c r="N63" s="38"/>
      <c r="P63" s="115"/>
    </row>
    <row r="64" spans="1:16" ht="21.75" customHeight="1" x14ac:dyDescent="0.5">
      <c r="A64" s="118" t="s">
        <v>72</v>
      </c>
      <c r="B64" s="16"/>
      <c r="C64" s="16"/>
      <c r="D64" s="16"/>
      <c r="E64" s="16"/>
    </row>
    <row r="65" spans="1:18" ht="14.25" customHeight="1" x14ac:dyDescent="0.5">
      <c r="A65" s="16"/>
      <c r="B65" s="16"/>
      <c r="C65" s="16"/>
      <c r="D65" s="16"/>
      <c r="E65" s="16"/>
    </row>
    <row r="66" spans="1:18" x14ac:dyDescent="0.25">
      <c r="A66" s="26" t="s">
        <v>22</v>
      </c>
      <c r="D66" s="31">
        <f>D19</f>
        <v>100000</v>
      </c>
    </row>
    <row r="68" spans="1:18" x14ac:dyDescent="0.25">
      <c r="C68" s="165" t="s">
        <v>0</v>
      </c>
      <c r="D68" s="165"/>
      <c r="E68" s="165"/>
      <c r="P68"/>
    </row>
    <row r="69" spans="1:18" x14ac:dyDescent="0.25">
      <c r="C69" s="10" t="s">
        <v>3</v>
      </c>
      <c r="D69" s="10"/>
      <c r="E69" s="10" t="s">
        <v>4</v>
      </c>
      <c r="F69" s="10" t="s">
        <v>5</v>
      </c>
      <c r="G69" s="10"/>
      <c r="H69" s="9" t="s">
        <v>6</v>
      </c>
      <c r="I69" s="61" t="s">
        <v>1</v>
      </c>
      <c r="J69" s="11"/>
      <c r="K69" s="10" t="s">
        <v>7</v>
      </c>
      <c r="L69" s="62" t="s">
        <v>2</v>
      </c>
      <c r="N69" s="17" t="s">
        <v>10</v>
      </c>
      <c r="P69"/>
    </row>
    <row r="70" spans="1:18" x14ac:dyDescent="0.25">
      <c r="C70" s="8">
        <v>0</v>
      </c>
      <c r="D70" s="8"/>
      <c r="E70" s="8">
        <v>81131.38</v>
      </c>
      <c r="F70" s="8">
        <v>81131.38</v>
      </c>
      <c r="G70" s="8"/>
      <c r="H70" s="28">
        <v>1.9E-3</v>
      </c>
      <c r="I70" s="15">
        <f>F70*H70</f>
        <v>154.14962200000002</v>
      </c>
      <c r="J70" s="28"/>
      <c r="K70" s="28">
        <v>9.4000000000000004E-3</v>
      </c>
      <c r="L70" s="15">
        <f>E70*K70</f>
        <v>762.63497200000006</v>
      </c>
      <c r="O70" s="8"/>
      <c r="P70"/>
    </row>
    <row r="71" spans="1:18" x14ac:dyDescent="0.25">
      <c r="C71" s="8">
        <f>+E70+0.01</f>
        <v>81131.39</v>
      </c>
      <c r="D71" s="8"/>
      <c r="E71" s="11" t="s">
        <v>8</v>
      </c>
      <c r="F71" s="8">
        <f>D66-C71</f>
        <v>18868.61</v>
      </c>
      <c r="G71" s="8"/>
      <c r="H71" s="28">
        <v>5.9999999999999995E-4</v>
      </c>
      <c r="I71" s="15">
        <f>F71*H71</f>
        <v>11.321166</v>
      </c>
      <c r="J71" s="28"/>
      <c r="K71" s="28">
        <v>4.5999999999999999E-3</v>
      </c>
      <c r="L71" s="15">
        <f>D66*K71</f>
        <v>460</v>
      </c>
      <c r="O71" s="8"/>
      <c r="P71"/>
    </row>
    <row r="72" spans="1:18" x14ac:dyDescent="0.25">
      <c r="H72" s="29" t="s">
        <v>23</v>
      </c>
      <c r="I72" s="59">
        <f>SUM(I70:I71)</f>
        <v>165.47078800000003</v>
      </c>
      <c r="J72" s="22"/>
      <c r="K72" s="18"/>
      <c r="L72" s="60">
        <f>SUM(L70:L71)</f>
        <v>1222.6349720000001</v>
      </c>
      <c r="M72" s="22"/>
      <c r="N72" s="19">
        <f>(I72+L72)/2</f>
        <v>694.05288000000007</v>
      </c>
      <c r="O72" s="19"/>
    </row>
    <row r="73" spans="1:18" ht="21" x14ac:dyDescent="0.25">
      <c r="A73" s="33" t="s">
        <v>24</v>
      </c>
      <c r="P73" s="66">
        <f>N72</f>
        <v>694.05288000000007</v>
      </c>
    </row>
    <row r="75" spans="1:18" ht="21" x14ac:dyDescent="0.25">
      <c r="A75" s="55" t="s">
        <v>58</v>
      </c>
      <c r="B75" s="56"/>
      <c r="C75" s="56"/>
      <c r="D75" s="56"/>
      <c r="E75" s="56"/>
      <c r="F75" s="56"/>
      <c r="G75" s="56"/>
      <c r="H75" s="56"/>
      <c r="I75" s="56"/>
      <c r="J75" s="56"/>
      <c r="K75" s="56"/>
      <c r="L75" s="56"/>
      <c r="M75" s="56"/>
      <c r="N75" s="56"/>
      <c r="O75" s="56"/>
      <c r="P75" s="58">
        <f>P49+P56+P62+P73</f>
        <v>14130.949430000001</v>
      </c>
    </row>
    <row r="77" spans="1:18" ht="18.75" x14ac:dyDescent="0.3">
      <c r="A77" s="149" t="s">
        <v>74</v>
      </c>
      <c r="B77" s="150"/>
      <c r="C77" s="150"/>
      <c r="D77" s="150"/>
      <c r="E77" s="150"/>
      <c r="F77" s="150"/>
      <c r="G77" s="150"/>
      <c r="H77" s="150"/>
      <c r="I77" s="150"/>
      <c r="J77" s="150"/>
      <c r="K77" s="150"/>
      <c r="L77" s="150"/>
      <c r="M77" s="150"/>
      <c r="N77" s="150"/>
      <c r="O77" s="150"/>
      <c r="P77" s="151"/>
      <c r="Q77" s="152"/>
      <c r="R77" s="152"/>
    </row>
  </sheetData>
  <mergeCells count="8">
    <mergeCell ref="E37:F37"/>
    <mergeCell ref="H37:I37"/>
    <mergeCell ref="L37:M37"/>
    <mergeCell ref="C68:E68"/>
    <mergeCell ref="A1:O1"/>
    <mergeCell ref="E24:F24"/>
    <mergeCell ref="H24:I24"/>
    <mergeCell ref="L24:M24"/>
  </mergeCells>
  <dataValidations count="2">
    <dataValidation type="decimal" operator="greaterThan" allowBlank="1" showInputMessage="1" showErrorMessage="1" prompt="totale COMPONENTI POSITIVI" sqref="F36">
      <formula1>0</formula1>
    </dataValidation>
    <dataValidation type="decimal" operator="greaterThan" allowBlank="1" showInputMessage="1" showErrorMessage="1" prompt="totale ATTIVITA'" sqref="F23">
      <formula1>0</formula1>
    </dataValidation>
  </dataValidations>
  <pageMargins left="0.70866141732283472" right="0.70866141732283472" top="0.74803149606299213" bottom="0.74803149606299213" header="0.31496062992125984" footer="0.31496062992125984"/>
  <pageSetup paperSize="9" scale="44" fitToWidth="0" orientation="landscape" r:id="rId1"/>
  <ignoredErrors>
    <ignoredError sqref="F23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0"/>
  <sheetViews>
    <sheetView tabSelected="1" topLeftCell="A30" workbookViewId="0">
      <selection activeCell="J54" sqref="J54"/>
    </sheetView>
  </sheetViews>
  <sheetFormatPr defaultRowHeight="25.5" customHeight="1" x14ac:dyDescent="0.25"/>
  <cols>
    <col min="3" max="3" width="11" customWidth="1"/>
    <col min="4" max="4" width="14.85546875" customWidth="1"/>
    <col min="5" max="5" width="12.140625" customWidth="1"/>
    <col min="6" max="6" width="14.28515625" customWidth="1"/>
    <col min="7" max="7" width="13" customWidth="1"/>
    <col min="8" max="8" width="10.28515625" customWidth="1"/>
    <col min="9" max="9" width="12.140625" customWidth="1"/>
    <col min="11" max="11" width="11" customWidth="1"/>
    <col min="12" max="12" width="9.7109375" customWidth="1"/>
    <col min="13" max="13" width="10.85546875" customWidth="1"/>
    <col min="16" max="16" width="16.140625" style="15" customWidth="1"/>
  </cols>
  <sheetData>
    <row r="1" spans="1:16" ht="25.5" customHeight="1" x14ac:dyDescent="0.35">
      <c r="A1" s="166" t="s">
        <v>69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</row>
    <row r="2" spans="1:16" ht="15.95" customHeight="1" x14ac:dyDescent="0.5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</row>
    <row r="3" spans="1:16" ht="19.5" customHeight="1" x14ac:dyDescent="0.5">
      <c r="A3" s="33" t="s">
        <v>31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</row>
    <row r="4" spans="1:16" ht="15.95" customHeight="1" x14ac:dyDescent="0.5">
      <c r="A4" s="16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</row>
    <row r="5" spans="1:16" ht="15.95" customHeight="1" x14ac:dyDescent="0.5">
      <c r="A5" s="112" t="s">
        <v>40</v>
      </c>
      <c r="B5" s="16"/>
      <c r="C5" s="16"/>
      <c r="D5" s="114">
        <v>100000</v>
      </c>
      <c r="E5" s="116" t="s">
        <v>70</v>
      </c>
      <c r="F5" s="16"/>
      <c r="G5" s="16"/>
      <c r="H5" s="16"/>
      <c r="I5" s="16"/>
      <c r="J5" s="16"/>
      <c r="K5" s="16"/>
      <c r="L5" s="16"/>
      <c r="M5" s="16"/>
      <c r="N5" s="16"/>
      <c r="O5" s="16"/>
    </row>
    <row r="6" spans="1:16" ht="15.95" customHeight="1" x14ac:dyDescent="0.5">
      <c r="A6" s="113" t="s">
        <v>50</v>
      </c>
      <c r="B6" s="16"/>
      <c r="C6" s="16"/>
      <c r="D6" s="114">
        <v>10000</v>
      </c>
      <c r="E6" s="116" t="s">
        <v>70</v>
      </c>
      <c r="F6" s="16"/>
      <c r="G6" s="16"/>
      <c r="H6" s="16"/>
      <c r="I6" s="16"/>
      <c r="J6" s="16"/>
      <c r="K6" s="16"/>
      <c r="L6" s="16"/>
      <c r="M6" s="16"/>
      <c r="N6" s="16"/>
      <c r="O6" s="16"/>
    </row>
    <row r="7" spans="1:16" ht="15.95" customHeight="1" x14ac:dyDescent="0.25">
      <c r="A7" s="26" t="s">
        <v>41</v>
      </c>
      <c r="D7" s="146">
        <f>SUM(D5:D6)</f>
        <v>110000</v>
      </c>
      <c r="P7"/>
    </row>
    <row r="8" spans="1:16" ht="15.95" customHeight="1" x14ac:dyDescent="0.5">
      <c r="A8" s="16"/>
      <c r="B8" s="16"/>
      <c r="C8" s="16"/>
      <c r="D8" s="27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</row>
    <row r="9" spans="1:16" ht="15.95" customHeight="1" x14ac:dyDescent="0.25">
      <c r="A9" s="18" t="s">
        <v>26</v>
      </c>
      <c r="C9" s="5"/>
      <c r="E9" s="18" t="s">
        <v>25</v>
      </c>
      <c r="F9" s="6">
        <f>D7</f>
        <v>110000</v>
      </c>
      <c r="H9" s="7"/>
      <c r="I9" s="8"/>
      <c r="J9" s="8"/>
    </row>
    <row r="10" spans="1:16" ht="15.95" customHeight="1" x14ac:dyDescent="0.25">
      <c r="D10" s="10" t="s">
        <v>3</v>
      </c>
      <c r="F10" s="10" t="s">
        <v>4</v>
      </c>
      <c r="G10" s="10" t="s">
        <v>5</v>
      </c>
      <c r="H10" s="10"/>
      <c r="I10" s="9" t="s">
        <v>6</v>
      </c>
      <c r="J10" s="9"/>
      <c r="K10" s="35" t="s">
        <v>1</v>
      </c>
      <c r="L10" s="10"/>
      <c r="M10" s="10" t="s">
        <v>7</v>
      </c>
      <c r="N10" s="17" t="s">
        <v>2</v>
      </c>
      <c r="P10" s="21" t="s">
        <v>10</v>
      </c>
    </row>
    <row r="11" spans="1:16" ht="15.95" customHeight="1" x14ac:dyDescent="0.25">
      <c r="D11" s="13">
        <v>0</v>
      </c>
      <c r="F11" s="13">
        <v>16227.08</v>
      </c>
      <c r="G11" s="8">
        <f t="shared" ref="G11:G18" si="0">+IF($F$9&gt;F11,F11-D11,IF(D11&gt;$F$9,"",$F$9-D11))</f>
        <v>16227.08</v>
      </c>
      <c r="H11" s="8"/>
      <c r="I11" s="39">
        <v>0.06</v>
      </c>
      <c r="J11" s="40"/>
      <c r="K11" s="41">
        <f>+IF($G11="","",$G11*I11)</f>
        <v>973.62479999999994</v>
      </c>
      <c r="L11" s="42"/>
      <c r="M11" s="39">
        <v>7.0000000000000007E-2</v>
      </c>
      <c r="N11" s="8">
        <f>+IF($G11="","",$G11*M11)</f>
        <v>1135.8956000000001</v>
      </c>
    </row>
    <row r="12" spans="1:16" ht="15.95" customHeight="1" x14ac:dyDescent="0.25">
      <c r="D12" s="13">
        <v>16227.09</v>
      </c>
      <c r="F12" s="13">
        <v>24340.62</v>
      </c>
      <c r="G12" s="8">
        <f t="shared" si="0"/>
        <v>8113.5299999999988</v>
      </c>
      <c r="H12" s="8"/>
      <c r="I12" s="39">
        <v>0.05</v>
      </c>
      <c r="J12" s="40"/>
      <c r="K12" s="41">
        <f t="shared" ref="K12:K18" si="1">+IF($G12="","",$G12*I12)</f>
        <v>405.67649999999998</v>
      </c>
      <c r="L12" s="42"/>
      <c r="M12" s="39">
        <v>0.06</v>
      </c>
      <c r="N12" s="8">
        <f t="shared" ref="N12:N18" si="2">+IF($G12="","",$G12*M12)</f>
        <v>486.81179999999989</v>
      </c>
    </row>
    <row r="13" spans="1:16" ht="15.95" customHeight="1" x14ac:dyDescent="0.25">
      <c r="D13" s="13">
        <v>24340.63</v>
      </c>
      <c r="F13" s="13">
        <v>40567.68</v>
      </c>
      <c r="G13" s="8">
        <f t="shared" si="0"/>
        <v>16227.05</v>
      </c>
      <c r="H13" s="8"/>
      <c r="I13" s="39">
        <v>4.2500000000000003E-2</v>
      </c>
      <c r="J13" s="40"/>
      <c r="K13" s="41">
        <f t="shared" si="1"/>
        <v>689.64962500000001</v>
      </c>
      <c r="L13" s="42"/>
      <c r="M13" s="39">
        <v>4.7500000000000001E-2</v>
      </c>
      <c r="N13" s="8">
        <f t="shared" si="2"/>
        <v>770.78487499999994</v>
      </c>
    </row>
    <row r="14" spans="1:16" ht="15.95" customHeight="1" x14ac:dyDescent="0.25">
      <c r="D14" s="13">
        <v>40567.69</v>
      </c>
      <c r="F14" s="13">
        <v>81135.38</v>
      </c>
      <c r="G14" s="8">
        <f t="shared" si="0"/>
        <v>40567.69</v>
      </c>
      <c r="H14" s="8"/>
      <c r="I14" s="39">
        <v>3.5000000000000003E-2</v>
      </c>
      <c r="J14" s="40"/>
      <c r="K14" s="41">
        <f t="shared" si="1"/>
        <v>1419.8691500000002</v>
      </c>
      <c r="L14" s="42"/>
      <c r="M14" s="39">
        <v>0.04</v>
      </c>
      <c r="N14" s="8">
        <f t="shared" si="2"/>
        <v>1622.7076000000002</v>
      </c>
    </row>
    <row r="15" spans="1:16" ht="15.95" customHeight="1" x14ac:dyDescent="0.25">
      <c r="D15" s="13">
        <v>81135.39</v>
      </c>
      <c r="F15" s="13">
        <v>405676.89</v>
      </c>
      <c r="G15" s="8">
        <f t="shared" si="0"/>
        <v>28864.61</v>
      </c>
      <c r="H15" s="8"/>
      <c r="I15" s="39">
        <v>2.75E-2</v>
      </c>
      <c r="J15" s="40"/>
      <c r="K15" s="41">
        <f t="shared" si="1"/>
        <v>793.77677500000004</v>
      </c>
      <c r="L15" s="42"/>
      <c r="M15" s="39">
        <v>3.2500000000000001E-2</v>
      </c>
      <c r="N15" s="8">
        <f t="shared" si="2"/>
        <v>938.09982500000001</v>
      </c>
    </row>
    <row r="16" spans="1:16" ht="15.95" customHeight="1" x14ac:dyDescent="0.25">
      <c r="D16" s="13">
        <v>405676.9</v>
      </c>
      <c r="F16" s="13">
        <v>811353.79</v>
      </c>
      <c r="G16" s="8" t="str">
        <f t="shared" si="0"/>
        <v/>
      </c>
      <c r="H16" s="8"/>
      <c r="I16" s="39">
        <v>0.02</v>
      </c>
      <c r="J16" s="40"/>
      <c r="K16" s="41" t="str">
        <f t="shared" si="1"/>
        <v/>
      </c>
      <c r="L16" s="42"/>
      <c r="M16" s="39">
        <v>2.5000000000000001E-2</v>
      </c>
      <c r="N16" s="8" t="str">
        <f t="shared" si="2"/>
        <v/>
      </c>
    </row>
    <row r="17" spans="1:16" ht="15.95" customHeight="1" x14ac:dyDescent="0.25">
      <c r="D17" s="13">
        <v>811353.8</v>
      </c>
      <c r="F17" s="13">
        <v>2434061.37</v>
      </c>
      <c r="G17" s="8" t="str">
        <f t="shared" si="0"/>
        <v/>
      </c>
      <c r="H17" s="8"/>
      <c r="I17" s="39">
        <v>4.4999999999999997E-3</v>
      </c>
      <c r="J17" s="40"/>
      <c r="K17" s="41" t="str">
        <f t="shared" si="1"/>
        <v/>
      </c>
      <c r="L17" s="42"/>
      <c r="M17" s="39">
        <v>8.9999999999999993E-3</v>
      </c>
      <c r="N17" s="8" t="str">
        <f t="shared" si="2"/>
        <v/>
      </c>
    </row>
    <row r="18" spans="1:16" ht="15.95" customHeight="1" x14ac:dyDescent="0.25">
      <c r="D18" s="13">
        <v>2434061.38</v>
      </c>
      <c r="F18" s="14" t="s">
        <v>8</v>
      </c>
      <c r="G18" s="8" t="str">
        <f t="shared" si="0"/>
        <v/>
      </c>
      <c r="H18" s="8"/>
      <c r="I18" s="39">
        <v>2.2000000000000001E-3</v>
      </c>
      <c r="J18" s="43"/>
      <c r="K18" s="44" t="str">
        <f t="shared" si="1"/>
        <v/>
      </c>
      <c r="L18" s="45"/>
      <c r="M18" s="39">
        <v>4.4999999999999997E-3</v>
      </c>
      <c r="N18" s="23" t="str">
        <f t="shared" si="2"/>
        <v/>
      </c>
      <c r="O18" s="24"/>
      <c r="P18" s="25"/>
    </row>
    <row r="19" spans="1:16" ht="21.75" customHeight="1" x14ac:dyDescent="0.3">
      <c r="A19" s="67" t="s">
        <v>42</v>
      </c>
      <c r="B19" s="8"/>
      <c r="C19" s="8"/>
      <c r="I19" s="29"/>
      <c r="J19" s="17"/>
      <c r="K19" s="22">
        <f>SUM(K11:K18)</f>
        <v>4282.5968500000008</v>
      </c>
      <c r="L19" s="18"/>
      <c r="M19" s="18"/>
      <c r="N19" s="22">
        <f>SUM(N11:N18)</f>
        <v>4954.2997000000005</v>
      </c>
      <c r="O19" s="18"/>
      <c r="P19" s="19">
        <f>(K19+N19)/2</f>
        <v>4618.4482750000006</v>
      </c>
    </row>
    <row r="20" spans="1:16" ht="15.95" customHeight="1" x14ac:dyDescent="0.25">
      <c r="B20" s="8"/>
      <c r="C20" s="8"/>
      <c r="I20" s="29"/>
      <c r="J20" s="17"/>
      <c r="K20" s="22"/>
      <c r="L20" s="18"/>
      <c r="M20" s="18"/>
      <c r="N20" s="22"/>
      <c r="O20" s="18"/>
      <c r="P20" s="19"/>
    </row>
    <row r="21" spans="1:16" ht="20.25" customHeight="1" x14ac:dyDescent="0.5">
      <c r="A21" s="33" t="s">
        <v>32</v>
      </c>
      <c r="B21" s="16"/>
      <c r="C21" s="16"/>
      <c r="D21" s="16"/>
      <c r="E21" s="16"/>
      <c r="F21" s="16"/>
      <c r="I21" s="29"/>
      <c r="J21" s="17"/>
      <c r="K21" s="22"/>
      <c r="L21" s="18"/>
      <c r="M21" s="18"/>
      <c r="N21" s="22"/>
      <c r="O21" s="18"/>
      <c r="P21" s="19"/>
    </row>
    <row r="22" spans="1:16" ht="15.95" customHeight="1" x14ac:dyDescent="0.5">
      <c r="A22" s="16"/>
      <c r="B22" s="16"/>
      <c r="C22" s="16"/>
      <c r="D22" s="16"/>
      <c r="E22" s="16"/>
      <c r="F22" s="16"/>
      <c r="I22" s="29"/>
      <c r="J22" s="17"/>
      <c r="K22" s="22"/>
      <c r="L22" s="18"/>
      <c r="M22" s="18"/>
      <c r="N22" s="22"/>
      <c r="O22" s="18"/>
      <c r="P22" s="19"/>
    </row>
    <row r="23" spans="1:16" ht="15.95" customHeight="1" x14ac:dyDescent="0.5">
      <c r="A23" s="112" t="s">
        <v>43</v>
      </c>
      <c r="B23" s="16"/>
      <c r="C23" s="16"/>
      <c r="D23" s="114">
        <v>20000</v>
      </c>
      <c r="E23" s="116" t="s">
        <v>70</v>
      </c>
      <c r="F23" s="16"/>
      <c r="I23" s="29"/>
      <c r="J23" s="78"/>
      <c r="K23" s="22"/>
      <c r="L23" s="18"/>
      <c r="M23" s="18"/>
      <c r="N23" s="22"/>
      <c r="O23" s="18"/>
      <c r="P23" s="19"/>
    </row>
    <row r="24" spans="1:16" ht="15.95" customHeight="1" x14ac:dyDescent="0.5">
      <c r="A24" s="113" t="s">
        <v>44</v>
      </c>
      <c r="B24" s="16"/>
      <c r="C24" s="16"/>
      <c r="D24" s="114">
        <v>5000</v>
      </c>
      <c r="E24" s="116" t="s">
        <v>70</v>
      </c>
      <c r="F24" s="16"/>
      <c r="I24" s="29"/>
      <c r="J24" s="78"/>
      <c r="K24" s="22"/>
      <c r="L24" s="18"/>
      <c r="M24" s="18"/>
      <c r="N24" s="22"/>
      <c r="O24" s="18"/>
      <c r="P24" s="19"/>
    </row>
    <row r="25" spans="1:16" ht="15.95" customHeight="1" x14ac:dyDescent="0.25">
      <c r="A25" s="26" t="s">
        <v>33</v>
      </c>
      <c r="D25" s="146">
        <f>SUM(D23:D24)</f>
        <v>25000</v>
      </c>
      <c r="I25" s="29"/>
      <c r="J25" s="17"/>
      <c r="K25" s="22"/>
      <c r="L25" s="18"/>
      <c r="M25" s="18"/>
      <c r="N25" s="22"/>
      <c r="O25" s="18"/>
      <c r="P25" s="19"/>
    </row>
    <row r="26" spans="1:16" ht="15.95" customHeight="1" x14ac:dyDescent="0.5">
      <c r="A26" s="16"/>
      <c r="B26" s="16"/>
      <c r="C26" s="16"/>
      <c r="D26" s="27"/>
      <c r="E26" s="16"/>
      <c r="F26" s="16"/>
      <c r="I26" s="29"/>
      <c r="J26" s="17"/>
      <c r="K26" s="22"/>
      <c r="L26" s="18"/>
      <c r="M26" s="18"/>
      <c r="N26" s="22"/>
      <c r="O26" s="18"/>
      <c r="P26" s="19"/>
    </row>
    <row r="27" spans="1:16" ht="15.95" customHeight="1" x14ac:dyDescent="0.25">
      <c r="A27" s="5" t="s">
        <v>27</v>
      </c>
      <c r="C27" s="5"/>
      <c r="E27" s="18" t="s">
        <v>25</v>
      </c>
      <c r="F27" s="6">
        <f>D25</f>
        <v>25000</v>
      </c>
    </row>
    <row r="28" spans="1:16" ht="15.95" customHeight="1" x14ac:dyDescent="0.25">
      <c r="H28" s="168" t="s">
        <v>1</v>
      </c>
      <c r="I28" s="168"/>
      <c r="J28" s="20"/>
      <c r="K28" s="18"/>
      <c r="L28" s="169" t="s">
        <v>2</v>
      </c>
      <c r="M28" s="169"/>
      <c r="N28" s="18"/>
      <c r="O28" s="18"/>
    </row>
    <row r="29" spans="1:16" ht="15.95" customHeight="1" x14ac:dyDescent="0.25">
      <c r="D29" s="10" t="s">
        <v>3</v>
      </c>
      <c r="F29" s="10" t="s">
        <v>4</v>
      </c>
      <c r="G29" s="10" t="s">
        <v>5</v>
      </c>
      <c r="H29" s="10"/>
      <c r="I29" s="46" t="s">
        <v>6</v>
      </c>
      <c r="J29" s="46"/>
      <c r="K29" s="63" t="s">
        <v>1</v>
      </c>
      <c r="L29" s="48"/>
      <c r="M29" s="48" t="s">
        <v>7</v>
      </c>
      <c r="N29" s="17" t="s">
        <v>2</v>
      </c>
      <c r="P29" s="21" t="s">
        <v>10</v>
      </c>
    </row>
    <row r="30" spans="1:16" ht="15.95" customHeight="1" x14ac:dyDescent="0.25">
      <c r="D30" s="13">
        <v>0</v>
      </c>
      <c r="E30" s="42"/>
      <c r="F30" s="13">
        <v>16227.08</v>
      </c>
      <c r="G30" s="41">
        <f>+IF($F$27&gt;F30,F30-D30,IF(D30&gt;$F$27,"",$F$27-D30))</f>
        <v>16227.08</v>
      </c>
      <c r="H30" s="41"/>
      <c r="I30" s="53">
        <v>3.5999999999999997E-2</v>
      </c>
      <c r="J30" s="49"/>
      <c r="K30" s="47">
        <f>+IF($G30="","",$G30*I30)</f>
        <v>584.17487999999992</v>
      </c>
      <c r="L30" s="48"/>
      <c r="M30" s="53">
        <v>4.2000000000000003E-2</v>
      </c>
      <c r="N30" s="41">
        <f>+IF($G30="","",$G30*M30)</f>
        <v>681.53736000000004</v>
      </c>
      <c r="O30" s="42"/>
      <c r="P30" s="64"/>
    </row>
    <row r="31" spans="1:16" ht="15.95" customHeight="1" x14ac:dyDescent="0.25">
      <c r="D31" s="13">
        <v>16227.09</v>
      </c>
      <c r="E31" s="42"/>
      <c r="F31" s="13">
        <v>24340.62</v>
      </c>
      <c r="G31" s="41">
        <f t="shared" ref="G31:G37" si="3">+IF($F$27&gt;F31,F31-D31,IF(D31&gt;$F$27,"",$F$27-D31))</f>
        <v>8113.5299999999988</v>
      </c>
      <c r="H31" s="41"/>
      <c r="I31" s="53">
        <v>0.03</v>
      </c>
      <c r="J31" s="49"/>
      <c r="K31" s="47">
        <f t="shared" ref="K31:K37" si="4">+IF($G31="","",$G31*I31)</f>
        <v>243.40589999999995</v>
      </c>
      <c r="L31" s="48"/>
      <c r="M31" s="53">
        <v>3.5999999999999997E-2</v>
      </c>
      <c r="N31" s="41">
        <f t="shared" ref="N31:N37" si="5">+IF($G31="","",$G31*M31)</f>
        <v>292.08707999999996</v>
      </c>
      <c r="O31" s="42"/>
      <c r="P31" s="64"/>
    </row>
    <row r="32" spans="1:16" ht="15.95" customHeight="1" x14ac:dyDescent="0.25">
      <c r="D32" s="13">
        <v>24340.63</v>
      </c>
      <c r="E32" s="42"/>
      <c r="F32" s="13">
        <v>40567.68</v>
      </c>
      <c r="G32" s="41">
        <f t="shared" si="3"/>
        <v>659.36999999999898</v>
      </c>
      <c r="H32" s="41"/>
      <c r="I32" s="53">
        <v>2.5000000000000001E-2</v>
      </c>
      <c r="J32" s="49"/>
      <c r="K32" s="47">
        <f t="shared" si="4"/>
        <v>16.484249999999975</v>
      </c>
      <c r="L32" s="48"/>
      <c r="M32" s="53">
        <v>2.8000000000000001E-2</v>
      </c>
      <c r="N32" s="41">
        <f t="shared" si="5"/>
        <v>18.462359999999972</v>
      </c>
      <c r="O32" s="42"/>
      <c r="P32" s="64"/>
    </row>
    <row r="33" spans="1:17" ht="15.95" customHeight="1" x14ac:dyDescent="0.25">
      <c r="D33" s="13">
        <v>40567.69</v>
      </c>
      <c r="E33" s="42"/>
      <c r="F33" s="13">
        <v>81135.38</v>
      </c>
      <c r="G33" s="41" t="str">
        <f t="shared" si="3"/>
        <v/>
      </c>
      <c r="H33" s="41"/>
      <c r="I33" s="53">
        <v>2.1000000000000001E-2</v>
      </c>
      <c r="J33" s="49"/>
      <c r="K33" s="47" t="str">
        <f t="shared" si="4"/>
        <v/>
      </c>
      <c r="L33" s="48"/>
      <c r="M33" s="53">
        <v>2.4E-2</v>
      </c>
      <c r="N33" s="41" t="str">
        <f t="shared" si="5"/>
        <v/>
      </c>
      <c r="O33" s="42"/>
      <c r="P33" s="64"/>
    </row>
    <row r="34" spans="1:17" ht="15.95" customHeight="1" x14ac:dyDescent="0.25">
      <c r="D34" s="13">
        <v>81135.39</v>
      </c>
      <c r="E34" s="42"/>
      <c r="F34" s="13">
        <v>405676.89</v>
      </c>
      <c r="G34" s="41" t="str">
        <f t="shared" si="3"/>
        <v/>
      </c>
      <c r="H34" s="41"/>
      <c r="I34" s="53">
        <v>1.6500000000000001E-2</v>
      </c>
      <c r="J34" s="49"/>
      <c r="K34" s="47" t="str">
        <f t="shared" si="4"/>
        <v/>
      </c>
      <c r="L34" s="48"/>
      <c r="M34" s="53">
        <v>0.02</v>
      </c>
      <c r="N34" s="41" t="str">
        <f t="shared" si="5"/>
        <v/>
      </c>
      <c r="O34" s="42"/>
      <c r="P34" s="64"/>
    </row>
    <row r="35" spans="1:17" ht="15.95" customHeight="1" x14ac:dyDescent="0.25">
      <c r="D35" s="13">
        <v>405676.9</v>
      </c>
      <c r="E35" s="42"/>
      <c r="F35" s="13">
        <v>811353.79</v>
      </c>
      <c r="G35" s="41" t="str">
        <f t="shared" si="3"/>
        <v/>
      </c>
      <c r="H35" s="41"/>
      <c r="I35" s="53">
        <v>1.2E-2</v>
      </c>
      <c r="J35" s="49"/>
      <c r="K35" s="47" t="str">
        <f t="shared" si="4"/>
        <v/>
      </c>
      <c r="L35" s="48"/>
      <c r="M35" s="53">
        <v>1.4999999999999999E-2</v>
      </c>
      <c r="N35" s="41" t="str">
        <f t="shared" si="5"/>
        <v/>
      </c>
      <c r="O35" s="42"/>
      <c r="P35" s="64"/>
    </row>
    <row r="36" spans="1:17" ht="15.95" customHeight="1" x14ac:dyDescent="0.25">
      <c r="D36" s="13">
        <v>811353.8</v>
      </c>
      <c r="E36" s="42"/>
      <c r="F36" s="13">
        <v>2434061.37</v>
      </c>
      <c r="G36" s="41" t="str">
        <f t="shared" si="3"/>
        <v/>
      </c>
      <c r="H36" s="41"/>
      <c r="I36" s="53">
        <v>2.7000000000000001E-3</v>
      </c>
      <c r="J36" s="49"/>
      <c r="K36" s="47" t="str">
        <f t="shared" si="4"/>
        <v/>
      </c>
      <c r="L36" s="48"/>
      <c r="M36" s="53">
        <v>5.4000000000000003E-3</v>
      </c>
      <c r="N36" s="41" t="str">
        <f t="shared" si="5"/>
        <v/>
      </c>
      <c r="O36" s="42"/>
      <c r="P36" s="64"/>
    </row>
    <row r="37" spans="1:17" ht="15.95" customHeight="1" x14ac:dyDescent="0.25">
      <c r="D37" s="13">
        <v>2434061.38</v>
      </c>
      <c r="E37" s="42"/>
      <c r="F37" s="14" t="s">
        <v>8</v>
      </c>
      <c r="G37" s="41" t="str">
        <f t="shared" si="3"/>
        <v/>
      </c>
      <c r="H37" s="41"/>
      <c r="I37" s="53">
        <v>1.2999999999999999E-3</v>
      </c>
      <c r="J37" s="50"/>
      <c r="K37" s="51" t="str">
        <f t="shared" si="4"/>
        <v/>
      </c>
      <c r="L37" s="52"/>
      <c r="M37" s="53">
        <v>2.7000000000000001E-3</v>
      </c>
      <c r="N37" s="44" t="str">
        <f t="shared" si="5"/>
        <v/>
      </c>
      <c r="O37" s="45"/>
      <c r="P37" s="65"/>
    </row>
    <row r="38" spans="1:17" ht="21" customHeight="1" x14ac:dyDescent="0.3">
      <c r="A38" s="67" t="s">
        <v>45</v>
      </c>
      <c r="E38" s="8"/>
      <c r="F38" s="8"/>
      <c r="G38" s="8"/>
      <c r="H38" s="8"/>
      <c r="I38" s="29"/>
      <c r="J38" s="29"/>
      <c r="K38" s="22">
        <f>SUM(K30:K37)</f>
        <v>844.06502999999987</v>
      </c>
      <c r="L38" s="18"/>
      <c r="M38" s="30"/>
      <c r="N38" s="22">
        <f>SUM(N30:N37)</f>
        <v>992.08680000000004</v>
      </c>
      <c r="O38" s="18"/>
      <c r="P38" s="57">
        <f>(K38+N38)/2</f>
        <v>918.0759149999999</v>
      </c>
    </row>
    <row r="39" spans="1:17" ht="15.95" customHeight="1" x14ac:dyDescent="0.25"/>
    <row r="40" spans="1:17" ht="15.95" customHeight="1" x14ac:dyDescent="0.25">
      <c r="A40" s="153" t="s">
        <v>73</v>
      </c>
      <c r="B40" s="154"/>
      <c r="C40" s="154"/>
      <c r="D40" s="154"/>
      <c r="E40" s="154"/>
      <c r="F40" s="154"/>
      <c r="G40" s="154"/>
      <c r="H40" s="154"/>
      <c r="I40" s="154"/>
      <c r="J40" s="154"/>
      <c r="K40" s="154"/>
      <c r="L40" s="154"/>
      <c r="M40" s="154"/>
      <c r="N40" s="154"/>
      <c r="O40" s="154"/>
      <c r="P40" s="155"/>
      <c r="Q40" s="154"/>
    </row>
    <row r="41" spans="1:17" ht="15.95" customHeight="1" x14ac:dyDescent="0.25"/>
    <row r="42" spans="1:17" ht="15.95" customHeight="1" x14ac:dyDescent="0.25"/>
    <row r="43" spans="1:17" ht="15.95" customHeight="1" thickBot="1" x14ac:dyDescent="0.3"/>
    <row r="44" spans="1:17" ht="19.5" customHeight="1" x14ac:dyDescent="0.5">
      <c r="A44" s="86" t="s">
        <v>28</v>
      </c>
      <c r="B44" s="87"/>
      <c r="C44" s="87"/>
      <c r="D44" s="87"/>
      <c r="E44" s="87"/>
      <c r="F44" s="88"/>
      <c r="G44" s="88"/>
      <c r="H44" s="88"/>
      <c r="I44" s="88"/>
      <c r="J44" s="88"/>
      <c r="K44" s="88"/>
      <c r="L44" s="88"/>
      <c r="M44" s="88"/>
      <c r="N44" s="88"/>
      <c r="O44" s="88"/>
      <c r="P44" s="89"/>
    </row>
    <row r="45" spans="1:17" ht="19.5" customHeight="1" x14ac:dyDescent="0.35">
      <c r="A45" s="90" t="s">
        <v>66</v>
      </c>
      <c r="B45" s="91"/>
      <c r="C45" s="91"/>
      <c r="D45" s="91"/>
      <c r="E45" s="91"/>
      <c r="F45" s="91"/>
      <c r="G45" s="91"/>
      <c r="H45" s="91"/>
      <c r="I45" s="91"/>
      <c r="J45" s="91"/>
      <c r="K45" s="91"/>
      <c r="L45" s="91"/>
      <c r="M45" s="91"/>
      <c r="N45" s="91"/>
      <c r="O45" s="91"/>
      <c r="P45" s="92">
        <f>aziende!P75</f>
        <v>14130.949430000001</v>
      </c>
    </row>
    <row r="46" spans="1:17" ht="19.5" customHeight="1" x14ac:dyDescent="0.35">
      <c r="A46" s="90" t="s">
        <v>67</v>
      </c>
      <c r="B46" s="91"/>
      <c r="C46" s="91"/>
      <c r="D46" s="91"/>
      <c r="E46" s="91"/>
      <c r="F46" s="91"/>
      <c r="G46" s="91"/>
      <c r="H46" s="91"/>
      <c r="I46" s="91"/>
      <c r="J46" s="91"/>
      <c r="K46" s="91"/>
      <c r="L46" s="91"/>
      <c r="M46" s="91"/>
      <c r="N46" s="91"/>
      <c r="O46" s="91"/>
      <c r="P46" s="92">
        <f>P19</f>
        <v>4618.4482750000006</v>
      </c>
    </row>
    <row r="47" spans="1:17" ht="19.5" customHeight="1" x14ac:dyDescent="0.35">
      <c r="A47" s="90" t="s">
        <v>68</v>
      </c>
      <c r="B47" s="91"/>
      <c r="C47" s="91"/>
      <c r="D47" s="91"/>
      <c r="E47" s="91"/>
      <c r="F47" s="91"/>
      <c r="G47" s="91"/>
      <c r="H47" s="91"/>
      <c r="I47" s="91"/>
      <c r="J47" s="91"/>
      <c r="K47" s="91"/>
      <c r="L47" s="91"/>
      <c r="M47" s="91"/>
      <c r="N47" s="91"/>
      <c r="O47" s="91"/>
      <c r="P47" s="92">
        <f>P38</f>
        <v>918.0759149999999</v>
      </c>
    </row>
    <row r="48" spans="1:17" ht="19.5" customHeight="1" x14ac:dyDescent="0.35">
      <c r="A48" s="93" t="s">
        <v>36</v>
      </c>
      <c r="B48" s="56"/>
      <c r="C48" s="56"/>
      <c r="D48" s="56"/>
      <c r="E48" s="56"/>
      <c r="F48" s="56"/>
      <c r="G48" s="56"/>
      <c r="H48" s="56"/>
      <c r="I48" s="56"/>
      <c r="J48" s="56"/>
      <c r="K48" s="56"/>
      <c r="L48" s="56"/>
      <c r="M48" s="56"/>
      <c r="N48" s="56"/>
      <c r="O48" s="56"/>
      <c r="P48" s="94">
        <f>SUM(P45:P47)</f>
        <v>19667.473620000004</v>
      </c>
    </row>
    <row r="49" spans="1:16" ht="15.95" customHeight="1" x14ac:dyDescent="0.25">
      <c r="A49" s="95"/>
      <c r="B49" s="38"/>
      <c r="C49" s="38"/>
      <c r="D49" s="38"/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96"/>
    </row>
    <row r="50" spans="1:16" ht="22.5" customHeight="1" x14ac:dyDescent="0.35">
      <c r="A50" s="156" t="s">
        <v>37</v>
      </c>
      <c r="B50" s="138"/>
      <c r="C50" s="138"/>
      <c r="D50" s="138"/>
      <c r="E50" s="138"/>
      <c r="F50" s="138"/>
      <c r="G50" s="139" t="s">
        <v>35</v>
      </c>
      <c r="H50" s="56"/>
      <c r="I50" s="158" t="s">
        <v>75</v>
      </c>
      <c r="J50" s="140">
        <v>0</v>
      </c>
      <c r="K50" s="141">
        <f>P48*J50</f>
        <v>0</v>
      </c>
      <c r="L50" s="138"/>
      <c r="M50" s="139" t="s">
        <v>63</v>
      </c>
      <c r="N50" s="138"/>
      <c r="O50" s="138"/>
      <c r="P50" s="142">
        <f>P48+(P48*J50)</f>
        <v>19667.473620000004</v>
      </c>
    </row>
    <row r="51" spans="1:16" ht="21" customHeight="1" x14ac:dyDescent="0.25">
      <c r="A51" s="143"/>
      <c r="B51" s="144"/>
      <c r="C51" s="144"/>
      <c r="D51" s="144"/>
      <c r="E51" s="144"/>
      <c r="F51" s="144"/>
      <c r="G51" s="144"/>
      <c r="H51" s="144"/>
      <c r="I51" s="144"/>
      <c r="J51" s="144"/>
      <c r="K51" s="144"/>
      <c r="L51" s="144"/>
      <c r="M51" s="144"/>
      <c r="N51" s="144"/>
      <c r="O51" s="144"/>
      <c r="P51" s="145"/>
    </row>
    <row r="52" spans="1:16" ht="25.5" customHeight="1" x14ac:dyDescent="0.35">
      <c r="A52" s="156" t="s">
        <v>76</v>
      </c>
      <c r="B52" s="157"/>
      <c r="C52" s="138"/>
      <c r="D52" s="138"/>
      <c r="E52" s="138"/>
      <c r="F52" s="138"/>
      <c r="G52" s="139" t="s">
        <v>35</v>
      </c>
      <c r="H52" s="56"/>
      <c r="I52" s="158" t="s">
        <v>75</v>
      </c>
      <c r="J52" s="140">
        <v>0</v>
      </c>
      <c r="K52" s="141">
        <f>P50*J52</f>
        <v>0</v>
      </c>
      <c r="L52" s="138"/>
      <c r="M52" s="139" t="s">
        <v>64</v>
      </c>
      <c r="N52" s="138"/>
      <c r="O52" s="138"/>
      <c r="P52" s="142">
        <f>P50+(P50*J52)</f>
        <v>19667.473620000004</v>
      </c>
    </row>
    <row r="53" spans="1:16" ht="13.5" customHeight="1" thickBot="1" x14ac:dyDescent="0.3">
      <c r="A53" s="90"/>
      <c r="B53" s="38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96"/>
    </row>
    <row r="54" spans="1:16" ht="31.5" customHeight="1" thickBot="1" x14ac:dyDescent="0.4">
      <c r="A54" s="81" t="s">
        <v>38</v>
      </c>
      <c r="B54" s="82"/>
      <c r="C54" s="82"/>
      <c r="D54" s="82"/>
      <c r="E54" s="82"/>
      <c r="F54" s="82"/>
      <c r="G54" s="82"/>
      <c r="H54" s="82"/>
      <c r="I54" s="82"/>
      <c r="J54" s="82"/>
      <c r="K54" s="82"/>
      <c r="L54" s="82"/>
      <c r="M54" s="82"/>
      <c r="N54" s="82"/>
      <c r="O54" s="82"/>
      <c r="P54" s="83">
        <f>P52</f>
        <v>19667.473620000004</v>
      </c>
    </row>
    <row r="55" spans="1:16" ht="18" customHeight="1" x14ac:dyDescent="0.25">
      <c r="A55" s="95"/>
      <c r="B55" s="38"/>
      <c r="C55" s="38"/>
      <c r="D55" s="38"/>
      <c r="E55" s="38"/>
      <c r="F55" s="38"/>
      <c r="G55" s="38"/>
      <c r="H55" s="38"/>
      <c r="I55" s="38"/>
      <c r="J55" s="38"/>
      <c r="K55" s="38"/>
      <c r="L55" s="38"/>
      <c r="M55" s="38"/>
      <c r="N55" s="38"/>
      <c r="O55" s="38"/>
      <c r="P55" s="96"/>
    </row>
    <row r="56" spans="1:16" ht="25.5" customHeight="1" x14ac:dyDescent="0.35">
      <c r="A56" s="98" t="s">
        <v>29</v>
      </c>
      <c r="B56" s="38"/>
      <c r="C56" s="38"/>
      <c r="D56" s="38"/>
      <c r="E56" s="38"/>
      <c r="F56" s="38"/>
      <c r="G56" s="38"/>
      <c r="H56" s="38"/>
      <c r="I56" s="99" t="s">
        <v>6</v>
      </c>
      <c r="J56" s="100"/>
      <c r="K56" s="101"/>
      <c r="L56" s="102"/>
      <c r="M56" s="103" t="s">
        <v>7</v>
      </c>
      <c r="N56" s="104"/>
      <c r="O56" s="38"/>
      <c r="P56" s="105"/>
    </row>
    <row r="57" spans="1:16" ht="25.5" customHeight="1" x14ac:dyDescent="0.25">
      <c r="A57" s="106" t="s">
        <v>30</v>
      </c>
      <c r="B57" s="38"/>
      <c r="C57" s="38"/>
      <c r="D57" s="38"/>
      <c r="E57" s="38"/>
      <c r="F57" s="38"/>
      <c r="G57" s="38"/>
      <c r="H57" s="38"/>
      <c r="I57" s="84">
        <v>0.05</v>
      </c>
      <c r="J57" s="107"/>
      <c r="K57" s="108"/>
      <c r="L57" s="102"/>
      <c r="M57" s="84">
        <v>0.1</v>
      </c>
      <c r="N57" s="109" t="str">
        <f>+IF($G57="","",$G57*M57)</f>
        <v/>
      </c>
      <c r="O57" s="110"/>
      <c r="P57" s="111"/>
    </row>
    <row r="58" spans="1:16" ht="25.5" customHeight="1" thickBot="1" x14ac:dyDescent="0.4">
      <c r="A58" s="95"/>
      <c r="B58" s="38"/>
      <c r="C58" s="38"/>
      <c r="D58" s="38"/>
      <c r="E58" s="38"/>
      <c r="F58" s="38"/>
      <c r="G58" s="38"/>
      <c r="H58" s="38"/>
      <c r="I58" s="85">
        <f>P54*5%</f>
        <v>983.37368100000026</v>
      </c>
      <c r="J58" s="107"/>
      <c r="K58" s="108"/>
      <c r="L58" s="102"/>
      <c r="M58" s="85">
        <f>P54*10%</f>
        <v>1966.7473620000005</v>
      </c>
      <c r="N58" s="137" t="s">
        <v>65</v>
      </c>
      <c r="O58" s="110"/>
      <c r="P58" s="97">
        <f>(I58+M58)/2</f>
        <v>1475.0605215000005</v>
      </c>
    </row>
    <row r="59" spans="1:16" ht="34.5" customHeight="1" thickBot="1" x14ac:dyDescent="0.4">
      <c r="A59" s="81" t="s">
        <v>39</v>
      </c>
      <c r="B59" s="82"/>
      <c r="C59" s="82"/>
      <c r="D59" s="82"/>
      <c r="E59" s="82"/>
      <c r="F59" s="82"/>
      <c r="G59" s="82"/>
      <c r="H59" s="82"/>
      <c r="I59" s="82"/>
      <c r="J59" s="82"/>
      <c r="K59" s="82"/>
      <c r="L59" s="82"/>
      <c r="M59" s="82"/>
      <c r="N59" s="82"/>
      <c r="O59" s="82"/>
      <c r="P59" s="83">
        <f>P54+P58</f>
        <v>21142.534141500004</v>
      </c>
    </row>
    <row r="60" spans="1:16" s="12" customFormat="1" ht="34.5" customHeight="1" x14ac:dyDescent="0.35">
      <c r="A60" s="79"/>
      <c r="P60" s="80"/>
    </row>
  </sheetData>
  <mergeCells count="3">
    <mergeCell ref="A1:O1"/>
    <mergeCell ref="H28:I28"/>
    <mergeCell ref="L28:M28"/>
  </mergeCells>
  <dataValidations count="2">
    <dataValidation type="decimal" operator="greaterThan" allowBlank="1" showInputMessage="1" showErrorMessage="1" prompt="totale ATTIVITA'" sqref="F9">
      <formula1>0</formula1>
    </dataValidation>
    <dataValidation type="decimal" operator="greaterThan" allowBlank="1" showInputMessage="1" showErrorMessage="1" prompt="totale COMPONENTI POSITIVI" sqref="F27">
      <formula1>0</formula1>
    </dataValidation>
  </dataValidations>
  <pageMargins left="0.70866141732283472" right="0.70866141732283472" top="0.74803149606299213" bottom="0.74803149606299213" header="0.31496062992125984" footer="0.31496062992125984"/>
  <pageSetup paperSize="9" scale="55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aziende</vt:lpstr>
      <vt:lpstr>altri-riepilogo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Mimmo</dc:creator>
  <cp:lastModifiedBy>Maria Adele Morelli</cp:lastModifiedBy>
  <cp:lastPrinted>2015-09-24T18:00:33Z</cp:lastPrinted>
  <dcterms:created xsi:type="dcterms:W3CDTF">2015-09-24T12:38:30Z</dcterms:created>
  <dcterms:modified xsi:type="dcterms:W3CDTF">2015-11-02T11:08:13Z</dcterms:modified>
</cp:coreProperties>
</file>